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1135" windowHeight="11700" activeTab="1"/>
  </bookViews>
  <sheets>
    <sheet name="TC-Pg_Vac" sheetId="4" r:id="rId1"/>
    <sheet name="Sem-Mnt(10)" sheetId="14" r:id="rId2"/>
    <sheet name="Sem-Mnt(9)" sheetId="13" r:id="rId3"/>
    <sheet name="Sem-Mnt(8)" sheetId="12" r:id="rId4"/>
    <sheet name="Sem-Mnt(7)" sheetId="11" r:id="rId5"/>
    <sheet name="Sem-Mnt(6)" sheetId="10" r:id="rId6"/>
    <sheet name="Sem-Mnt(5)" sheetId="9" r:id="rId7"/>
    <sheet name="Sem-Mnt(4)" sheetId="8" r:id="rId8"/>
    <sheet name="Sem-Mnt(3)" sheetId="7" r:id="rId9"/>
    <sheet name="Sem-Mnt(2)" sheetId="6" r:id="rId10"/>
    <sheet name="Sem-Mnt(1)" sheetId="5" r:id="rId11"/>
  </sheets>
  <definedNames>
    <definedName name="_xlnm.Print_Area" localSheetId="10">'Sem-Mnt(1)'!$A$1:$M$51</definedName>
    <definedName name="_xlnm.Print_Area" localSheetId="1">'Sem-Mnt(10)'!$B$1:$N$55</definedName>
    <definedName name="_xlnm.Print_Area" localSheetId="9">'Sem-Mnt(2)'!$A$1:$M$48</definedName>
    <definedName name="_xlnm.Print_Area" localSheetId="8">'Sem-Mnt(3)'!$A$1:$M$53</definedName>
    <definedName name="_xlnm.Print_Area" localSheetId="7">'Sem-Mnt(4)'!$A$1:$M$54</definedName>
    <definedName name="_xlnm.Print_Area" localSheetId="6">'Sem-Mnt(5)'!$A$1:$M$54</definedName>
    <definedName name="_xlnm.Print_Area" localSheetId="5">'Sem-Mnt(6)'!$A$1:$M$54</definedName>
    <definedName name="_xlnm.Print_Area" localSheetId="4">'Sem-Mnt(7)'!$A$1:$M$54</definedName>
    <definedName name="_xlnm.Print_Area" localSheetId="3">'Sem-Mnt(8)'!$B$66:$O$86</definedName>
    <definedName name="_xlnm.Print_Area" localSheetId="2">'Sem-Mnt(9)'!$B$1:$N$55</definedName>
    <definedName name="_xlnm.Print_Area" localSheetId="0">'TC-Pg_Vac'!$D$112:$P$122</definedName>
  </definedNames>
  <calcPr calcId="124519"/>
</workbook>
</file>

<file path=xl/calcChain.xml><?xml version="1.0" encoding="utf-8"?>
<calcChain xmlns="http://schemas.openxmlformats.org/spreadsheetml/2006/main">
  <c r="J8" i="14"/>
  <c r="K16"/>
  <c r="O38"/>
  <c r="O39" s="1"/>
  <c r="P39" s="1"/>
  <c r="H35"/>
  <c r="W32"/>
  <c r="W33" s="1"/>
  <c r="N32"/>
  <c r="H32"/>
  <c r="W31"/>
  <c r="X31" s="1"/>
  <c r="Y31" s="1"/>
  <c r="T31"/>
  <c r="Q31"/>
  <c r="P31"/>
  <c r="L31"/>
  <c r="I31"/>
  <c r="F31"/>
  <c r="J31" s="1"/>
  <c r="T30"/>
  <c r="W30" s="1"/>
  <c r="X30" s="1"/>
  <c r="Y30" s="1"/>
  <c r="Q30"/>
  <c r="P30"/>
  <c r="L30"/>
  <c r="I30"/>
  <c r="F30"/>
  <c r="J30" s="1"/>
  <c r="W29"/>
  <c r="X29" s="1"/>
  <c r="Y29" s="1"/>
  <c r="T29"/>
  <c r="Q29"/>
  <c r="P29"/>
  <c r="L29"/>
  <c r="I29"/>
  <c r="F29"/>
  <c r="J29" s="1"/>
  <c r="M29" s="1"/>
  <c r="Z28"/>
  <c r="Q28"/>
  <c r="E28" s="1"/>
  <c r="P28"/>
  <c r="L28"/>
  <c r="H25"/>
  <c r="M32" s="1"/>
  <c r="O33" s="1"/>
  <c r="P24"/>
  <c r="L24"/>
  <c r="E24"/>
  <c r="T24" s="1"/>
  <c r="W24" s="1"/>
  <c r="X24" s="1"/>
  <c r="Y24" s="1"/>
  <c r="T23"/>
  <c r="W23" s="1"/>
  <c r="X23" s="1"/>
  <c r="Y23" s="1"/>
  <c r="Q23"/>
  <c r="P23"/>
  <c r="L23"/>
  <c r="I23"/>
  <c r="M23" s="1"/>
  <c r="F23"/>
  <c r="J23" s="1"/>
  <c r="Q22"/>
  <c r="P22"/>
  <c r="L22"/>
  <c r="F22"/>
  <c r="J22" s="1"/>
  <c r="E22"/>
  <c r="T22" s="1"/>
  <c r="W22" s="1"/>
  <c r="X22" s="1"/>
  <c r="Y22" s="1"/>
  <c r="Q21"/>
  <c r="P21"/>
  <c r="L21"/>
  <c r="F21"/>
  <c r="J21" s="1"/>
  <c r="E21"/>
  <c r="T21" s="1"/>
  <c r="W21" s="1"/>
  <c r="X21" s="1"/>
  <c r="Y21" s="1"/>
  <c r="Q20"/>
  <c r="P20"/>
  <c r="L20"/>
  <c r="F20"/>
  <c r="J20" s="1"/>
  <c r="E20"/>
  <c r="T20" s="1"/>
  <c r="W20" s="1"/>
  <c r="X20" s="1"/>
  <c r="Y20" s="1"/>
  <c r="Q19"/>
  <c r="P19"/>
  <c r="L19"/>
  <c r="F19"/>
  <c r="J19" s="1"/>
  <c r="E19"/>
  <c r="T19" s="1"/>
  <c r="W19" s="1"/>
  <c r="X19" s="1"/>
  <c r="Y19" s="1"/>
  <c r="W18"/>
  <c r="X18" s="1"/>
  <c r="Y18" s="1"/>
  <c r="T18"/>
  <c r="Q18"/>
  <c r="P18"/>
  <c r="L18"/>
  <c r="I18"/>
  <c r="F18"/>
  <c r="J18" s="1"/>
  <c r="M18" s="1"/>
  <c r="P17"/>
  <c r="E17" s="1"/>
  <c r="L17"/>
  <c r="K17"/>
  <c r="P16"/>
  <c r="L16"/>
  <c r="E16"/>
  <c r="Q16" s="1"/>
  <c r="P15"/>
  <c r="L15"/>
  <c r="E15"/>
  <c r="T15" s="1"/>
  <c r="W15" s="1"/>
  <c r="X15" s="1"/>
  <c r="Y15" s="1"/>
  <c r="P14"/>
  <c r="P25" s="1"/>
  <c r="L14"/>
  <c r="L25" s="1"/>
  <c r="E14"/>
  <c r="T14" s="1"/>
  <c r="W14" s="1"/>
  <c r="X14" s="1"/>
  <c r="Y14" s="1"/>
  <c r="R13"/>
  <c r="Q12"/>
  <c r="R11"/>
  <c r="F11" s="1"/>
  <c r="Q11"/>
  <c r="H11"/>
  <c r="D11"/>
  <c r="J11" s="1"/>
  <c r="Q10"/>
  <c r="Q9"/>
  <c r="Q8"/>
  <c r="J9"/>
  <c r="J10" s="1"/>
  <c r="C8"/>
  <c r="D8" s="1"/>
  <c r="E8" s="1"/>
  <c r="F8" s="1"/>
  <c r="G8" s="1"/>
  <c r="H8" s="1"/>
  <c r="S7"/>
  <c r="Q7"/>
  <c r="R12" s="1"/>
  <c r="K8" s="1"/>
  <c r="G7"/>
  <c r="L8" s="1"/>
  <c r="L9" s="1"/>
  <c r="L10" s="1"/>
  <c r="F7"/>
  <c r="C7"/>
  <c r="L4"/>
  <c r="K4"/>
  <c r="M4" s="1"/>
  <c r="F4"/>
  <c r="P2"/>
  <c r="K2"/>
  <c r="S31" s="1"/>
  <c r="Q1"/>
  <c r="S1" s="1"/>
  <c r="P1"/>
  <c r="O26" s="1"/>
  <c r="H35" i="13"/>
  <c r="H54"/>
  <c r="I54"/>
  <c r="J54"/>
  <c r="K54"/>
  <c r="D11"/>
  <c r="M86"/>
  <c r="L86"/>
  <c r="J86"/>
  <c r="H86"/>
  <c r="M69"/>
  <c r="M71" s="1"/>
  <c r="L69"/>
  <c r="J69"/>
  <c r="H69"/>
  <c r="O38"/>
  <c r="O39" s="1"/>
  <c r="P39" s="1"/>
  <c r="W32"/>
  <c r="W33" s="1"/>
  <c r="N32"/>
  <c r="H32"/>
  <c r="T31"/>
  <c r="W31" s="1"/>
  <c r="X31" s="1"/>
  <c r="Y31" s="1"/>
  <c r="Q31"/>
  <c r="P31"/>
  <c r="L31"/>
  <c r="I31"/>
  <c r="F31"/>
  <c r="J31" s="1"/>
  <c r="T30"/>
  <c r="W30" s="1"/>
  <c r="X30" s="1"/>
  <c r="Y30" s="1"/>
  <c r="Q30"/>
  <c r="P30"/>
  <c r="L30"/>
  <c r="I30"/>
  <c r="F30"/>
  <c r="J30" s="1"/>
  <c r="T29"/>
  <c r="W29" s="1"/>
  <c r="X29" s="1"/>
  <c r="Y29" s="1"/>
  <c r="Q29"/>
  <c r="P29"/>
  <c r="L29"/>
  <c r="I29"/>
  <c r="F29"/>
  <c r="J29" s="1"/>
  <c r="Z28"/>
  <c r="P28"/>
  <c r="Q28" s="1"/>
  <c r="E28" s="1"/>
  <c r="L28"/>
  <c r="H25"/>
  <c r="M32" s="1"/>
  <c r="P24"/>
  <c r="L24"/>
  <c r="E24"/>
  <c r="T24" s="1"/>
  <c r="W24" s="1"/>
  <c r="X24" s="1"/>
  <c r="Y24" s="1"/>
  <c r="T23"/>
  <c r="W23" s="1"/>
  <c r="X23" s="1"/>
  <c r="Y23" s="1"/>
  <c r="Q23"/>
  <c r="P23"/>
  <c r="L23"/>
  <c r="I23"/>
  <c r="F23"/>
  <c r="J23" s="1"/>
  <c r="P22"/>
  <c r="L22"/>
  <c r="E22"/>
  <c r="Q22" s="1"/>
  <c r="P21"/>
  <c r="L21"/>
  <c r="E21"/>
  <c r="Q21" s="1"/>
  <c r="P20"/>
  <c r="L20"/>
  <c r="E20"/>
  <c r="Q20" s="1"/>
  <c r="P19"/>
  <c r="L19"/>
  <c r="E19"/>
  <c r="Q19" s="1"/>
  <c r="T18"/>
  <c r="W18" s="1"/>
  <c r="X18" s="1"/>
  <c r="Y18" s="1"/>
  <c r="Q18"/>
  <c r="P18"/>
  <c r="L18"/>
  <c r="I18"/>
  <c r="F18"/>
  <c r="J18" s="1"/>
  <c r="P17"/>
  <c r="L17"/>
  <c r="K17"/>
  <c r="E17"/>
  <c r="T17" s="1"/>
  <c r="W17" s="1"/>
  <c r="X17" s="1"/>
  <c r="Y17" s="1"/>
  <c r="P16"/>
  <c r="E16" s="1"/>
  <c r="L16"/>
  <c r="K16"/>
  <c r="K25" s="1"/>
  <c r="Q15"/>
  <c r="P15"/>
  <c r="L15"/>
  <c r="F15"/>
  <c r="J15" s="1"/>
  <c r="E15"/>
  <c r="T15" s="1"/>
  <c r="W15" s="1"/>
  <c r="X15" s="1"/>
  <c r="Y15" s="1"/>
  <c r="Q14"/>
  <c r="P14"/>
  <c r="P25" s="1"/>
  <c r="L14"/>
  <c r="F14"/>
  <c r="J14" s="1"/>
  <c r="E14"/>
  <c r="T14" s="1"/>
  <c r="W14" s="1"/>
  <c r="X14" s="1"/>
  <c r="Y14" s="1"/>
  <c r="R13"/>
  <c r="Q12"/>
  <c r="R11"/>
  <c r="F11" s="1"/>
  <c r="Q11"/>
  <c r="H11"/>
  <c r="Q10"/>
  <c r="Q9"/>
  <c r="Q8"/>
  <c r="J8"/>
  <c r="J9" s="1"/>
  <c r="J10" s="1"/>
  <c r="C8"/>
  <c r="D8" s="1"/>
  <c r="E8" s="1"/>
  <c r="F8" s="1"/>
  <c r="G8" s="1"/>
  <c r="H8" s="1"/>
  <c r="S7"/>
  <c r="Q7"/>
  <c r="R12" s="1"/>
  <c r="K8" s="1"/>
  <c r="G7"/>
  <c r="L8" s="1"/>
  <c r="L9" s="1"/>
  <c r="L10" s="1"/>
  <c r="F7"/>
  <c r="C7"/>
  <c r="L4"/>
  <c r="K4"/>
  <c r="M4" s="1"/>
  <c r="F4"/>
  <c r="P2"/>
  <c r="K2"/>
  <c r="S31" s="1"/>
  <c r="Q1"/>
  <c r="S1" s="1"/>
  <c r="P1"/>
  <c r="O26" s="1"/>
  <c r="M31" i="14" l="1"/>
  <c r="K9"/>
  <c r="K10" s="1"/>
  <c r="M10" s="1"/>
  <c r="T17"/>
  <c r="W17" s="1"/>
  <c r="X17" s="1"/>
  <c r="Y17" s="1"/>
  <c r="F17"/>
  <c r="J17" s="1"/>
  <c r="M17" s="1"/>
  <c r="Q17"/>
  <c r="I17"/>
  <c r="F28"/>
  <c r="J28" s="1"/>
  <c r="T28"/>
  <c r="W28" s="1"/>
  <c r="X28" s="1"/>
  <c r="Y28" s="1"/>
  <c r="I28"/>
  <c r="M30"/>
  <c r="R7"/>
  <c r="F14"/>
  <c r="J14" s="1"/>
  <c r="M14"/>
  <c r="Q14"/>
  <c r="S14"/>
  <c r="F15"/>
  <c r="J15" s="1"/>
  <c r="M15" s="1"/>
  <c r="Q15"/>
  <c r="S15"/>
  <c r="F16"/>
  <c r="J16" s="1"/>
  <c r="M16" s="1"/>
  <c r="R16"/>
  <c r="T16"/>
  <c r="W16" s="1"/>
  <c r="X16" s="1"/>
  <c r="Y16" s="1"/>
  <c r="S17"/>
  <c r="R18"/>
  <c r="I19"/>
  <c r="M19" s="1"/>
  <c r="R19"/>
  <c r="I20"/>
  <c r="M20" s="1"/>
  <c r="R20"/>
  <c r="I21"/>
  <c r="M21" s="1"/>
  <c r="R21"/>
  <c r="I22"/>
  <c r="M22" s="1"/>
  <c r="R22"/>
  <c r="S23"/>
  <c r="F24"/>
  <c r="J24" s="1"/>
  <c r="M24" s="1"/>
  <c r="Q24"/>
  <c r="S24"/>
  <c r="K25"/>
  <c r="R28"/>
  <c r="R29"/>
  <c r="S30"/>
  <c r="R31"/>
  <c r="P38"/>
  <c r="Q39" s="1"/>
  <c r="I14"/>
  <c r="R14"/>
  <c r="I15"/>
  <c r="R15"/>
  <c r="I16"/>
  <c r="S16"/>
  <c r="R17"/>
  <c r="S18"/>
  <c r="S19"/>
  <c r="S20"/>
  <c r="S21"/>
  <c r="S22"/>
  <c r="R23"/>
  <c r="I24"/>
  <c r="R24"/>
  <c r="S28"/>
  <c r="S29"/>
  <c r="R30"/>
  <c r="M23" i="13"/>
  <c r="M18"/>
  <c r="L25"/>
  <c r="O33"/>
  <c r="Q16"/>
  <c r="I16"/>
  <c r="T16"/>
  <c r="W16" s="1"/>
  <c r="X16" s="1"/>
  <c r="Y16" s="1"/>
  <c r="F16"/>
  <c r="J16" s="1"/>
  <c r="M16" s="1"/>
  <c r="F28"/>
  <c r="J28" s="1"/>
  <c r="T28"/>
  <c r="W28" s="1"/>
  <c r="X28" s="1"/>
  <c r="Y28" s="1"/>
  <c r="I28"/>
  <c r="K9"/>
  <c r="K10" s="1"/>
  <c r="M10" s="1"/>
  <c r="M29"/>
  <c r="M30"/>
  <c r="M31"/>
  <c r="R7"/>
  <c r="J11"/>
  <c r="S14"/>
  <c r="S15"/>
  <c r="R16"/>
  <c r="I17"/>
  <c r="Q17"/>
  <c r="Q25" s="1"/>
  <c r="S17"/>
  <c r="R18"/>
  <c r="I19"/>
  <c r="R19"/>
  <c r="T19"/>
  <c r="W19" s="1"/>
  <c r="X19" s="1"/>
  <c r="Y19" s="1"/>
  <c r="I20"/>
  <c r="R20"/>
  <c r="T20"/>
  <c r="W20" s="1"/>
  <c r="X20" s="1"/>
  <c r="Y20" s="1"/>
  <c r="I21"/>
  <c r="R21"/>
  <c r="T21"/>
  <c r="W21" s="1"/>
  <c r="X21" s="1"/>
  <c r="Y21" s="1"/>
  <c r="I22"/>
  <c r="R22"/>
  <c r="T22"/>
  <c r="W22" s="1"/>
  <c r="X22" s="1"/>
  <c r="Y22" s="1"/>
  <c r="S23"/>
  <c r="F24"/>
  <c r="J24" s="1"/>
  <c r="Q24"/>
  <c r="S24"/>
  <c r="R28"/>
  <c r="R29"/>
  <c r="S30"/>
  <c r="R31"/>
  <c r="P38"/>
  <c r="Q39" s="1"/>
  <c r="I14"/>
  <c r="M14" s="1"/>
  <c r="R14"/>
  <c r="I15"/>
  <c r="M15" s="1"/>
  <c r="R15"/>
  <c r="S16"/>
  <c r="F17"/>
  <c r="J17" s="1"/>
  <c r="J25" s="1"/>
  <c r="R17"/>
  <c r="S18"/>
  <c r="F19"/>
  <c r="J19" s="1"/>
  <c r="M19" s="1"/>
  <c r="S19"/>
  <c r="F20"/>
  <c r="J20" s="1"/>
  <c r="M20" s="1"/>
  <c r="S20"/>
  <c r="F21"/>
  <c r="J21" s="1"/>
  <c r="M21" s="1"/>
  <c r="S21"/>
  <c r="F22"/>
  <c r="J22" s="1"/>
  <c r="M22" s="1"/>
  <c r="S22"/>
  <c r="R23"/>
  <c r="I24"/>
  <c r="R24"/>
  <c r="S28"/>
  <c r="S29"/>
  <c r="R30"/>
  <c r="M8" i="14" l="1"/>
  <c r="M9" s="1"/>
  <c r="F5"/>
  <c r="K3" s="1"/>
  <c r="I25"/>
  <c r="Q25"/>
  <c r="J25"/>
  <c r="K12"/>
  <c r="M28"/>
  <c r="K26" s="1"/>
  <c r="M28" i="13"/>
  <c r="K26" s="1"/>
  <c r="M24"/>
  <c r="M8"/>
  <c r="M9" s="1"/>
  <c r="F5"/>
  <c r="K3" s="1"/>
  <c r="M17"/>
  <c r="I25"/>
  <c r="H33" i="14" l="1"/>
  <c r="D35"/>
  <c r="K12" i="13"/>
  <c r="H33" s="1"/>
  <c r="L35" i="14" l="1"/>
  <c r="O35"/>
  <c r="D35" i="13"/>
  <c r="O35" s="1"/>
  <c r="L35" l="1"/>
  <c r="M71" i="12"/>
  <c r="H86" l="1"/>
  <c r="H69"/>
  <c r="M86"/>
  <c r="L86"/>
  <c r="J86"/>
  <c r="L69"/>
  <c r="J69"/>
  <c r="M69"/>
  <c r="H35" l="1"/>
  <c r="H53"/>
  <c r="I53"/>
  <c r="J53"/>
  <c r="K53"/>
  <c r="O38"/>
  <c r="P38" s="1"/>
  <c r="W32"/>
  <c r="W33" s="1"/>
  <c r="N32"/>
  <c r="H32"/>
  <c r="W31"/>
  <c r="X31" s="1"/>
  <c r="Y31" s="1"/>
  <c r="T31"/>
  <c r="Q31"/>
  <c r="P31"/>
  <c r="L31"/>
  <c r="I31"/>
  <c r="F31"/>
  <c r="J31" s="1"/>
  <c r="M31" s="1"/>
  <c r="T30"/>
  <c r="W30" s="1"/>
  <c r="X30" s="1"/>
  <c r="Y30" s="1"/>
  <c r="Q30"/>
  <c r="P30"/>
  <c r="L30"/>
  <c r="I30"/>
  <c r="F30"/>
  <c r="J30" s="1"/>
  <c r="W29"/>
  <c r="X29" s="1"/>
  <c r="Y29" s="1"/>
  <c r="T29"/>
  <c r="Q29"/>
  <c r="P29"/>
  <c r="L29"/>
  <c r="I29"/>
  <c r="F29"/>
  <c r="J29" s="1"/>
  <c r="Z28"/>
  <c r="Q28"/>
  <c r="E28" s="1"/>
  <c r="P28"/>
  <c r="L28"/>
  <c r="H25"/>
  <c r="P24"/>
  <c r="L24"/>
  <c r="E24"/>
  <c r="Q24" s="1"/>
  <c r="T23"/>
  <c r="W23" s="1"/>
  <c r="X23" s="1"/>
  <c r="Y23" s="1"/>
  <c r="Q23"/>
  <c r="P23"/>
  <c r="L23"/>
  <c r="I23"/>
  <c r="M23" s="1"/>
  <c r="F23"/>
  <c r="J23" s="1"/>
  <c r="Q22"/>
  <c r="P22"/>
  <c r="L22"/>
  <c r="F22"/>
  <c r="J22" s="1"/>
  <c r="E22"/>
  <c r="T22" s="1"/>
  <c r="W22" s="1"/>
  <c r="X22" s="1"/>
  <c r="Y22" s="1"/>
  <c r="Q21"/>
  <c r="P21"/>
  <c r="L21"/>
  <c r="F21"/>
  <c r="J21" s="1"/>
  <c r="E21"/>
  <c r="T21" s="1"/>
  <c r="W21" s="1"/>
  <c r="X21" s="1"/>
  <c r="Y21" s="1"/>
  <c r="Q20"/>
  <c r="P20"/>
  <c r="L20"/>
  <c r="F20"/>
  <c r="J20" s="1"/>
  <c r="E20"/>
  <c r="T20" s="1"/>
  <c r="W20" s="1"/>
  <c r="X20" s="1"/>
  <c r="Y20" s="1"/>
  <c r="Q19"/>
  <c r="P19"/>
  <c r="L19"/>
  <c r="F19"/>
  <c r="J19" s="1"/>
  <c r="E19"/>
  <c r="T19" s="1"/>
  <c r="W19" s="1"/>
  <c r="X19" s="1"/>
  <c r="Y19" s="1"/>
  <c r="W18"/>
  <c r="X18" s="1"/>
  <c r="Y18" s="1"/>
  <c r="T18"/>
  <c r="Q18"/>
  <c r="P18"/>
  <c r="L18"/>
  <c r="I18"/>
  <c r="F18"/>
  <c r="J18" s="1"/>
  <c r="P17"/>
  <c r="E17" s="1"/>
  <c r="L17"/>
  <c r="K17"/>
  <c r="P16"/>
  <c r="L16"/>
  <c r="K16"/>
  <c r="K25" s="1"/>
  <c r="E16"/>
  <c r="T16" s="1"/>
  <c r="W16" s="1"/>
  <c r="X16" s="1"/>
  <c r="Y16" s="1"/>
  <c r="P15"/>
  <c r="L15"/>
  <c r="E15"/>
  <c r="Q15" s="1"/>
  <c r="P14"/>
  <c r="P25" s="1"/>
  <c r="L14"/>
  <c r="E14"/>
  <c r="Q14" s="1"/>
  <c r="R13"/>
  <c r="Q12"/>
  <c r="R11"/>
  <c r="F11" s="1"/>
  <c r="Q11"/>
  <c r="H11"/>
  <c r="D11"/>
  <c r="Q10"/>
  <c r="Q9"/>
  <c r="J9"/>
  <c r="J10" s="1"/>
  <c r="Q8"/>
  <c r="J8"/>
  <c r="C8"/>
  <c r="D8" s="1"/>
  <c r="E8" s="1"/>
  <c r="F8" s="1"/>
  <c r="G8" s="1"/>
  <c r="H8" s="1"/>
  <c r="S7"/>
  <c r="Q7"/>
  <c r="G7"/>
  <c r="L8" s="1"/>
  <c r="L9" s="1"/>
  <c r="L10" s="1"/>
  <c r="F7"/>
  <c r="C7"/>
  <c r="L4"/>
  <c r="M4" s="1"/>
  <c r="K4"/>
  <c r="F4"/>
  <c r="P2"/>
  <c r="K2"/>
  <c r="R31" s="1"/>
  <c r="S1"/>
  <c r="Q1"/>
  <c r="P1"/>
  <c r="H53" i="11"/>
  <c r="I53"/>
  <c r="J53"/>
  <c r="K53"/>
  <c r="H35" s="1"/>
  <c r="R14" i="12" l="1"/>
  <c r="R15"/>
  <c r="R24"/>
  <c r="S29"/>
  <c r="R30"/>
  <c r="S16"/>
  <c r="R17"/>
  <c r="S18"/>
  <c r="S19"/>
  <c r="S20"/>
  <c r="S21"/>
  <c r="S22"/>
  <c r="R23"/>
  <c r="S28"/>
  <c r="S31"/>
  <c r="M29"/>
  <c r="M32"/>
  <c r="O33" s="1"/>
  <c r="M18"/>
  <c r="R12"/>
  <c r="K8" s="1"/>
  <c r="J11"/>
  <c r="K9"/>
  <c r="K10"/>
  <c r="M10" s="1"/>
  <c r="Q17"/>
  <c r="I17"/>
  <c r="T17"/>
  <c r="W17" s="1"/>
  <c r="X17" s="1"/>
  <c r="Y17" s="1"/>
  <c r="F17"/>
  <c r="J17" s="1"/>
  <c r="M17" s="1"/>
  <c r="T28"/>
  <c r="W28" s="1"/>
  <c r="X28" s="1"/>
  <c r="Y28" s="1"/>
  <c r="I28"/>
  <c r="F28"/>
  <c r="J28" s="1"/>
  <c r="Q25"/>
  <c r="M30"/>
  <c r="I14"/>
  <c r="T14"/>
  <c r="W14" s="1"/>
  <c r="X14" s="1"/>
  <c r="Y14" s="1"/>
  <c r="I15"/>
  <c r="T15"/>
  <c r="W15" s="1"/>
  <c r="X15" s="1"/>
  <c r="Y15" s="1"/>
  <c r="I16"/>
  <c r="Q16"/>
  <c r="I24"/>
  <c r="T24"/>
  <c r="W24" s="1"/>
  <c r="X24" s="1"/>
  <c r="Y24" s="1"/>
  <c r="L25"/>
  <c r="O26"/>
  <c r="O39"/>
  <c r="P39" s="1"/>
  <c r="Q39" s="1"/>
  <c r="R7"/>
  <c r="F14"/>
  <c r="J14" s="1"/>
  <c r="M14" s="1"/>
  <c r="S14"/>
  <c r="F15"/>
  <c r="J15" s="1"/>
  <c r="M15" s="1"/>
  <c r="S15"/>
  <c r="F16"/>
  <c r="J16" s="1"/>
  <c r="M16" s="1"/>
  <c r="R16"/>
  <c r="S17"/>
  <c r="R18"/>
  <c r="I19"/>
  <c r="M19" s="1"/>
  <c r="R19"/>
  <c r="I20"/>
  <c r="M20" s="1"/>
  <c r="R20"/>
  <c r="I21"/>
  <c r="M21" s="1"/>
  <c r="R21"/>
  <c r="I22"/>
  <c r="M22" s="1"/>
  <c r="R22"/>
  <c r="S23"/>
  <c r="F24"/>
  <c r="J24" s="1"/>
  <c r="S24"/>
  <c r="R28"/>
  <c r="R29"/>
  <c r="S30"/>
  <c r="O38" i="11"/>
  <c r="P38" s="1"/>
  <c r="W32"/>
  <c r="W33" s="1"/>
  <c r="N32"/>
  <c r="H32"/>
  <c r="T31"/>
  <c r="W31" s="1"/>
  <c r="X31" s="1"/>
  <c r="Y31" s="1"/>
  <c r="Q31"/>
  <c r="P31"/>
  <c r="L31"/>
  <c r="I31"/>
  <c r="F31"/>
  <c r="J31" s="1"/>
  <c r="T30"/>
  <c r="W30" s="1"/>
  <c r="X30" s="1"/>
  <c r="Y30" s="1"/>
  <c r="Q30"/>
  <c r="P30"/>
  <c r="L30"/>
  <c r="I30"/>
  <c r="F30"/>
  <c r="J30" s="1"/>
  <c r="T29"/>
  <c r="W29" s="1"/>
  <c r="X29" s="1"/>
  <c r="Y29" s="1"/>
  <c r="Q29"/>
  <c r="P29"/>
  <c r="L29"/>
  <c r="I29"/>
  <c r="F29"/>
  <c r="J29" s="1"/>
  <c r="Z28"/>
  <c r="P28"/>
  <c r="Q28" s="1"/>
  <c r="E28" s="1"/>
  <c r="T28" s="1"/>
  <c r="W28" s="1"/>
  <c r="X28" s="1"/>
  <c r="Y28" s="1"/>
  <c r="L28"/>
  <c r="H25"/>
  <c r="P24"/>
  <c r="L24"/>
  <c r="E24"/>
  <c r="Q24" s="1"/>
  <c r="T23"/>
  <c r="W23" s="1"/>
  <c r="X23" s="1"/>
  <c r="Y23" s="1"/>
  <c r="Q23"/>
  <c r="P23"/>
  <c r="L23"/>
  <c r="I23"/>
  <c r="F23"/>
  <c r="J23" s="1"/>
  <c r="P22"/>
  <c r="E22" s="1"/>
  <c r="L22"/>
  <c r="P21"/>
  <c r="L21"/>
  <c r="E21"/>
  <c r="T21" s="1"/>
  <c r="W21" s="1"/>
  <c r="X21" s="1"/>
  <c r="Y21" s="1"/>
  <c r="P20"/>
  <c r="E20" s="1"/>
  <c r="L20"/>
  <c r="P19"/>
  <c r="L19"/>
  <c r="E19"/>
  <c r="T19" s="1"/>
  <c r="W19" s="1"/>
  <c r="X19" s="1"/>
  <c r="Y19" s="1"/>
  <c r="T18"/>
  <c r="W18" s="1"/>
  <c r="X18" s="1"/>
  <c r="Y18" s="1"/>
  <c r="Q18"/>
  <c r="P18"/>
  <c r="L18"/>
  <c r="I18"/>
  <c r="F18"/>
  <c r="J18" s="1"/>
  <c r="P17"/>
  <c r="E17" s="1"/>
  <c r="L17"/>
  <c r="K17"/>
  <c r="P16"/>
  <c r="L16"/>
  <c r="K16"/>
  <c r="E16"/>
  <c r="T16" s="1"/>
  <c r="W16" s="1"/>
  <c r="X16" s="1"/>
  <c r="Y16" s="1"/>
  <c r="P15"/>
  <c r="L15"/>
  <c r="E15"/>
  <c r="Q15" s="1"/>
  <c r="P14"/>
  <c r="P25" s="1"/>
  <c r="L14"/>
  <c r="E14"/>
  <c r="Q14" s="1"/>
  <c r="R13"/>
  <c r="Q12"/>
  <c r="R11"/>
  <c r="F11" s="1"/>
  <c r="Q11"/>
  <c r="H11"/>
  <c r="D11"/>
  <c r="Q10"/>
  <c r="Q9"/>
  <c r="Q8"/>
  <c r="J8"/>
  <c r="J9" s="1"/>
  <c r="J10" s="1"/>
  <c r="C8"/>
  <c r="D8" s="1"/>
  <c r="E8" s="1"/>
  <c r="F8" s="1"/>
  <c r="G8" s="1"/>
  <c r="H8" s="1"/>
  <c r="S7"/>
  <c r="Q7"/>
  <c r="G7"/>
  <c r="L8" s="1"/>
  <c r="L9" s="1"/>
  <c r="L10" s="1"/>
  <c r="F7"/>
  <c r="C7"/>
  <c r="L4"/>
  <c r="K4"/>
  <c r="M4" s="1"/>
  <c r="F4"/>
  <c r="P2"/>
  <c r="K2"/>
  <c r="R31" s="1"/>
  <c r="Q1"/>
  <c r="S1" s="1"/>
  <c r="H35" i="10"/>
  <c r="H53"/>
  <c r="I53"/>
  <c r="J53"/>
  <c r="K53"/>
  <c r="O38"/>
  <c r="P38" s="1"/>
  <c r="W32"/>
  <c r="W33" s="1"/>
  <c r="N32"/>
  <c r="H32"/>
  <c r="W31"/>
  <c r="X31" s="1"/>
  <c r="Y31" s="1"/>
  <c r="T31"/>
  <c r="Q31"/>
  <c r="P31"/>
  <c r="L31"/>
  <c r="I31"/>
  <c r="F31"/>
  <c r="J31" s="1"/>
  <c r="M31" s="1"/>
  <c r="T30"/>
  <c r="W30" s="1"/>
  <c r="X30" s="1"/>
  <c r="Y30" s="1"/>
  <c r="Q30"/>
  <c r="P30"/>
  <c r="L30"/>
  <c r="I30"/>
  <c r="F30"/>
  <c r="J30" s="1"/>
  <c r="W29"/>
  <c r="X29" s="1"/>
  <c r="Y29" s="1"/>
  <c r="T29"/>
  <c r="Q29"/>
  <c r="P29"/>
  <c r="L29"/>
  <c r="I29"/>
  <c r="F29"/>
  <c r="J29" s="1"/>
  <c r="Z28"/>
  <c r="Q28"/>
  <c r="E28" s="1"/>
  <c r="P28"/>
  <c r="L28"/>
  <c r="H25"/>
  <c r="M32" s="1"/>
  <c r="O33" s="1"/>
  <c r="P24"/>
  <c r="L24"/>
  <c r="E24"/>
  <c r="Q24" s="1"/>
  <c r="T23"/>
  <c r="W23" s="1"/>
  <c r="X23" s="1"/>
  <c r="Y23" s="1"/>
  <c r="Q23"/>
  <c r="P23"/>
  <c r="L23"/>
  <c r="I23"/>
  <c r="M23" s="1"/>
  <c r="F23"/>
  <c r="J23" s="1"/>
  <c r="Q22"/>
  <c r="P22"/>
  <c r="L22"/>
  <c r="F22"/>
  <c r="J22" s="1"/>
  <c r="E22"/>
  <c r="T22" s="1"/>
  <c r="W22" s="1"/>
  <c r="X22" s="1"/>
  <c r="Y22" s="1"/>
  <c r="Q21"/>
  <c r="P21"/>
  <c r="L21"/>
  <c r="F21"/>
  <c r="J21" s="1"/>
  <c r="E21"/>
  <c r="T21" s="1"/>
  <c r="W21" s="1"/>
  <c r="X21" s="1"/>
  <c r="Y21" s="1"/>
  <c r="Q20"/>
  <c r="P20"/>
  <c r="L20"/>
  <c r="F20"/>
  <c r="J20" s="1"/>
  <c r="E20"/>
  <c r="T20" s="1"/>
  <c r="W20" s="1"/>
  <c r="X20" s="1"/>
  <c r="Y20" s="1"/>
  <c r="Q19"/>
  <c r="P19"/>
  <c r="L19"/>
  <c r="F19"/>
  <c r="J19" s="1"/>
  <c r="E19"/>
  <c r="T19" s="1"/>
  <c r="W19" s="1"/>
  <c r="X19" s="1"/>
  <c r="Y19" s="1"/>
  <c r="W18"/>
  <c r="X18" s="1"/>
  <c r="Y18" s="1"/>
  <c r="T18"/>
  <c r="Q18"/>
  <c r="P18"/>
  <c r="L18"/>
  <c r="I18"/>
  <c r="F18"/>
  <c r="J18" s="1"/>
  <c r="M18" s="1"/>
  <c r="P17"/>
  <c r="E17" s="1"/>
  <c r="L17"/>
  <c r="K17"/>
  <c r="P16"/>
  <c r="L16"/>
  <c r="K16"/>
  <c r="K25" s="1"/>
  <c r="E16"/>
  <c r="T16" s="1"/>
  <c r="W16" s="1"/>
  <c r="X16" s="1"/>
  <c r="Y16" s="1"/>
  <c r="P15"/>
  <c r="L15"/>
  <c r="E15"/>
  <c r="Q15" s="1"/>
  <c r="P14"/>
  <c r="P25" s="1"/>
  <c r="L14"/>
  <c r="E14"/>
  <c r="Q14" s="1"/>
  <c r="R13"/>
  <c r="Q12"/>
  <c r="R11"/>
  <c r="F11" s="1"/>
  <c r="Q11"/>
  <c r="H11"/>
  <c r="D11"/>
  <c r="Q10"/>
  <c r="Q9"/>
  <c r="J9"/>
  <c r="J10" s="1"/>
  <c r="Q8"/>
  <c r="J8"/>
  <c r="C8"/>
  <c r="D8" s="1"/>
  <c r="E8" s="1"/>
  <c r="F8" s="1"/>
  <c r="G8" s="1"/>
  <c r="H8" s="1"/>
  <c r="S7"/>
  <c r="Q7"/>
  <c r="G7"/>
  <c r="L8" s="1"/>
  <c r="L9" s="1"/>
  <c r="L10" s="1"/>
  <c r="F7"/>
  <c r="C7"/>
  <c r="L4"/>
  <c r="K4"/>
  <c r="M4" s="1"/>
  <c r="F4"/>
  <c r="P2"/>
  <c r="K2"/>
  <c r="R31" s="1"/>
  <c r="Q1"/>
  <c r="S1" s="1"/>
  <c r="P1"/>
  <c r="H35" i="9"/>
  <c r="H53"/>
  <c r="I53"/>
  <c r="J53"/>
  <c r="K53"/>
  <c r="M24" i="12" l="1"/>
  <c r="K12" s="1"/>
  <c r="M8"/>
  <c r="M9" s="1"/>
  <c r="F5"/>
  <c r="K3" s="1"/>
  <c r="I25"/>
  <c r="M28"/>
  <c r="K26" s="1"/>
  <c r="J25"/>
  <c r="P1" i="11"/>
  <c r="T22"/>
  <c r="W22" s="1"/>
  <c r="X22" s="1"/>
  <c r="Y22" s="1"/>
  <c r="F22"/>
  <c r="J22" s="1"/>
  <c r="Q22"/>
  <c r="T20"/>
  <c r="W20" s="1"/>
  <c r="X20" s="1"/>
  <c r="Y20" s="1"/>
  <c r="F20"/>
  <c r="J20" s="1"/>
  <c r="Q20"/>
  <c r="K25"/>
  <c r="M18"/>
  <c r="F19"/>
  <c r="J19" s="1"/>
  <c r="F21"/>
  <c r="J21" s="1"/>
  <c r="F28"/>
  <c r="J28" s="1"/>
  <c r="Q19"/>
  <c r="Q21"/>
  <c r="M29"/>
  <c r="M32"/>
  <c r="O33" s="1"/>
  <c r="J11"/>
  <c r="R12"/>
  <c r="K8" s="1"/>
  <c r="M30"/>
  <c r="M31"/>
  <c r="K9"/>
  <c r="K10" s="1"/>
  <c r="M10" s="1"/>
  <c r="Q17"/>
  <c r="I17"/>
  <c r="T17"/>
  <c r="W17" s="1"/>
  <c r="X17" s="1"/>
  <c r="Y17" s="1"/>
  <c r="F17"/>
  <c r="J17" s="1"/>
  <c r="M17" s="1"/>
  <c r="M23"/>
  <c r="I14"/>
  <c r="R14"/>
  <c r="T14"/>
  <c r="W14" s="1"/>
  <c r="X14" s="1"/>
  <c r="Y14" s="1"/>
  <c r="I15"/>
  <c r="R15"/>
  <c r="T15"/>
  <c r="W15" s="1"/>
  <c r="X15" s="1"/>
  <c r="Y15" s="1"/>
  <c r="I16"/>
  <c r="Q16"/>
  <c r="Q25" s="1"/>
  <c r="S16"/>
  <c r="R17"/>
  <c r="S18"/>
  <c r="S19"/>
  <c r="S20"/>
  <c r="S21"/>
  <c r="S22"/>
  <c r="R23"/>
  <c r="I24"/>
  <c r="R24"/>
  <c r="T24"/>
  <c r="W24" s="1"/>
  <c r="X24" s="1"/>
  <c r="Y24" s="1"/>
  <c r="L25"/>
  <c r="O26"/>
  <c r="S28"/>
  <c r="S29"/>
  <c r="R30"/>
  <c r="S31"/>
  <c r="O39"/>
  <c r="P39" s="1"/>
  <c r="Q39" s="1"/>
  <c r="R7"/>
  <c r="F14"/>
  <c r="J14" s="1"/>
  <c r="S14"/>
  <c r="F15"/>
  <c r="J15" s="1"/>
  <c r="M15" s="1"/>
  <c r="S15"/>
  <c r="F16"/>
  <c r="J16" s="1"/>
  <c r="R16"/>
  <c r="S17"/>
  <c r="R18"/>
  <c r="I19"/>
  <c r="M19" s="1"/>
  <c r="R19"/>
  <c r="I20"/>
  <c r="M20" s="1"/>
  <c r="R20"/>
  <c r="I21"/>
  <c r="M21" s="1"/>
  <c r="R21"/>
  <c r="I22"/>
  <c r="M22" s="1"/>
  <c r="R22"/>
  <c r="S23"/>
  <c r="F24"/>
  <c r="J24" s="1"/>
  <c r="M24" s="1"/>
  <c r="S24"/>
  <c r="I28"/>
  <c r="M28" s="1"/>
  <c r="K26" s="1"/>
  <c r="R28"/>
  <c r="R29"/>
  <c r="S30"/>
  <c r="R12" i="10"/>
  <c r="K8" s="1"/>
  <c r="K9" s="1"/>
  <c r="K10" s="1"/>
  <c r="M10" s="1"/>
  <c r="M29"/>
  <c r="J11"/>
  <c r="Q17"/>
  <c r="I17"/>
  <c r="T17"/>
  <c r="W17" s="1"/>
  <c r="X17" s="1"/>
  <c r="Y17" s="1"/>
  <c r="F17"/>
  <c r="J17" s="1"/>
  <c r="M17" s="1"/>
  <c r="T28"/>
  <c r="W28" s="1"/>
  <c r="X28" s="1"/>
  <c r="Y28" s="1"/>
  <c r="I28"/>
  <c r="F28"/>
  <c r="J28" s="1"/>
  <c r="Q25"/>
  <c r="M30"/>
  <c r="I14"/>
  <c r="R14"/>
  <c r="T14"/>
  <c r="W14" s="1"/>
  <c r="X14" s="1"/>
  <c r="Y14" s="1"/>
  <c r="I15"/>
  <c r="R15"/>
  <c r="T15"/>
  <c r="W15" s="1"/>
  <c r="X15" s="1"/>
  <c r="Y15" s="1"/>
  <c r="I16"/>
  <c r="Q16"/>
  <c r="S16"/>
  <c r="R17"/>
  <c r="S18"/>
  <c r="S19"/>
  <c r="S20"/>
  <c r="S21"/>
  <c r="S22"/>
  <c r="R23"/>
  <c r="I24"/>
  <c r="R24"/>
  <c r="T24"/>
  <c r="W24" s="1"/>
  <c r="X24" s="1"/>
  <c r="Y24" s="1"/>
  <c r="L25"/>
  <c r="O26"/>
  <c r="S28"/>
  <c r="S29"/>
  <c r="R30"/>
  <c r="S31"/>
  <c r="O39"/>
  <c r="P39" s="1"/>
  <c r="Q39" s="1"/>
  <c r="R7"/>
  <c r="F14"/>
  <c r="J14" s="1"/>
  <c r="M14" s="1"/>
  <c r="S14"/>
  <c r="F15"/>
  <c r="J15" s="1"/>
  <c r="M15" s="1"/>
  <c r="S15"/>
  <c r="F16"/>
  <c r="J16" s="1"/>
  <c r="M16" s="1"/>
  <c r="R16"/>
  <c r="S17"/>
  <c r="R18"/>
  <c r="I19"/>
  <c r="M19" s="1"/>
  <c r="R19"/>
  <c r="I20"/>
  <c r="M20" s="1"/>
  <c r="R20"/>
  <c r="I21"/>
  <c r="M21" s="1"/>
  <c r="R21"/>
  <c r="I22"/>
  <c r="M22" s="1"/>
  <c r="R22"/>
  <c r="S23"/>
  <c r="F24"/>
  <c r="J24" s="1"/>
  <c r="M24" s="1"/>
  <c r="S24"/>
  <c r="R28"/>
  <c r="R29"/>
  <c r="S30"/>
  <c r="I15" i="9"/>
  <c r="D35" i="12" l="1"/>
  <c r="L35" s="1"/>
  <c r="H33"/>
  <c r="M16" i="11"/>
  <c r="M8"/>
  <c r="M9" s="1"/>
  <c r="F5"/>
  <c r="K3" s="1"/>
  <c r="J25"/>
  <c r="I25"/>
  <c r="M14"/>
  <c r="M28" i="10"/>
  <c r="M8"/>
  <c r="M9" s="1"/>
  <c r="F5"/>
  <c r="K3" s="1"/>
  <c r="K12"/>
  <c r="K26"/>
  <c r="J25"/>
  <c r="I25"/>
  <c r="O38" i="9"/>
  <c r="P38" s="1"/>
  <c r="W32"/>
  <c r="W33" s="1"/>
  <c r="N32"/>
  <c r="H32"/>
  <c r="W31"/>
  <c r="X31" s="1"/>
  <c r="Y31" s="1"/>
  <c r="T31"/>
  <c r="Q31"/>
  <c r="P31"/>
  <c r="L31"/>
  <c r="I31"/>
  <c r="F31"/>
  <c r="J31" s="1"/>
  <c r="M31" s="1"/>
  <c r="T30"/>
  <c r="W30" s="1"/>
  <c r="X30" s="1"/>
  <c r="Y30" s="1"/>
  <c r="Q30"/>
  <c r="P30"/>
  <c r="L30"/>
  <c r="I30"/>
  <c r="F30"/>
  <c r="J30" s="1"/>
  <c r="W29"/>
  <c r="X29" s="1"/>
  <c r="Y29" s="1"/>
  <c r="T29"/>
  <c r="Q29"/>
  <c r="P29"/>
  <c r="L29"/>
  <c r="I29"/>
  <c r="F29"/>
  <c r="J29" s="1"/>
  <c r="Z28"/>
  <c r="Q28"/>
  <c r="P28"/>
  <c r="L28"/>
  <c r="F28"/>
  <c r="J28" s="1"/>
  <c r="E28"/>
  <c r="T28" s="1"/>
  <c r="W28" s="1"/>
  <c r="X28" s="1"/>
  <c r="Y28" s="1"/>
  <c r="H25"/>
  <c r="P24"/>
  <c r="L24"/>
  <c r="E24"/>
  <c r="Q24" s="1"/>
  <c r="T23"/>
  <c r="W23" s="1"/>
  <c r="X23" s="1"/>
  <c r="Y23" s="1"/>
  <c r="Q23"/>
  <c r="P23"/>
  <c r="L23"/>
  <c r="I23"/>
  <c r="M23" s="1"/>
  <c r="F23"/>
  <c r="J23" s="1"/>
  <c r="P22"/>
  <c r="L22"/>
  <c r="F22"/>
  <c r="J22" s="1"/>
  <c r="E22"/>
  <c r="T22" s="1"/>
  <c r="W22" s="1"/>
  <c r="X22" s="1"/>
  <c r="Y22" s="1"/>
  <c r="P21"/>
  <c r="L21"/>
  <c r="F21"/>
  <c r="J21" s="1"/>
  <c r="E21"/>
  <c r="T21" s="1"/>
  <c r="W21" s="1"/>
  <c r="X21" s="1"/>
  <c r="Y21" s="1"/>
  <c r="P20"/>
  <c r="L20"/>
  <c r="F20"/>
  <c r="J20" s="1"/>
  <c r="E20"/>
  <c r="T20" s="1"/>
  <c r="W20" s="1"/>
  <c r="X20" s="1"/>
  <c r="Y20" s="1"/>
  <c r="P19"/>
  <c r="L19"/>
  <c r="E19"/>
  <c r="T19" s="1"/>
  <c r="W19" s="1"/>
  <c r="X19" s="1"/>
  <c r="Y19" s="1"/>
  <c r="T18"/>
  <c r="W18" s="1"/>
  <c r="X18" s="1"/>
  <c r="Y18" s="1"/>
  <c r="Q18"/>
  <c r="P18"/>
  <c r="L18"/>
  <c r="I18"/>
  <c r="F18"/>
  <c r="J18" s="1"/>
  <c r="P17"/>
  <c r="L17"/>
  <c r="K17"/>
  <c r="E17"/>
  <c r="Q17" s="1"/>
  <c r="P16"/>
  <c r="E16" s="1"/>
  <c r="L16"/>
  <c r="K16"/>
  <c r="K25" s="1"/>
  <c r="P15"/>
  <c r="L15"/>
  <c r="F15"/>
  <c r="J15" s="1"/>
  <c r="E15"/>
  <c r="Q15" s="1"/>
  <c r="P14"/>
  <c r="P25" s="1"/>
  <c r="L14"/>
  <c r="F14"/>
  <c r="J14" s="1"/>
  <c r="E14"/>
  <c r="Q14" s="1"/>
  <c r="R13"/>
  <c r="Q12"/>
  <c r="R11"/>
  <c r="F11" s="1"/>
  <c r="Q11"/>
  <c r="H11"/>
  <c r="D11"/>
  <c r="Q10"/>
  <c r="Q9"/>
  <c r="Q8"/>
  <c r="J8"/>
  <c r="J9" s="1"/>
  <c r="J10" s="1"/>
  <c r="C8"/>
  <c r="D8" s="1"/>
  <c r="E8" s="1"/>
  <c r="F8" s="1"/>
  <c r="G8" s="1"/>
  <c r="H8" s="1"/>
  <c r="S7"/>
  <c r="Q7"/>
  <c r="G7"/>
  <c r="L8" s="1"/>
  <c r="L9" s="1"/>
  <c r="L10" s="1"/>
  <c r="F7"/>
  <c r="C7"/>
  <c r="L4"/>
  <c r="K4"/>
  <c r="M4" s="1"/>
  <c r="F4"/>
  <c r="P2"/>
  <c r="K2"/>
  <c r="R31" s="1"/>
  <c r="H35" i="8"/>
  <c r="K53"/>
  <c r="J53"/>
  <c r="I53"/>
  <c r="H53"/>
  <c r="O35" i="12" l="1"/>
  <c r="K12" i="11"/>
  <c r="H33" s="1"/>
  <c r="D35" i="10"/>
  <c r="H33"/>
  <c r="L35"/>
  <c r="L25" i="9"/>
  <c r="M32"/>
  <c r="O33" s="1"/>
  <c r="M29"/>
  <c r="M30"/>
  <c r="R12"/>
  <c r="K8" s="1"/>
  <c r="Q1"/>
  <c r="K9"/>
  <c r="K10" s="1"/>
  <c r="M10" s="1"/>
  <c r="T16"/>
  <c r="W16" s="1"/>
  <c r="X16" s="1"/>
  <c r="Y16" s="1"/>
  <c r="F16"/>
  <c r="J16" s="1"/>
  <c r="M16" s="1"/>
  <c r="Q16"/>
  <c r="I16"/>
  <c r="Q25"/>
  <c r="M18"/>
  <c r="I14"/>
  <c r="R14"/>
  <c r="T14"/>
  <c r="W14" s="1"/>
  <c r="X14" s="1"/>
  <c r="Y14" s="1"/>
  <c r="M15"/>
  <c r="R15"/>
  <c r="T15"/>
  <c r="W15" s="1"/>
  <c r="X15" s="1"/>
  <c r="Y15" s="1"/>
  <c r="S16"/>
  <c r="F17"/>
  <c r="J17" s="1"/>
  <c r="R17"/>
  <c r="T17"/>
  <c r="W17" s="1"/>
  <c r="X17" s="1"/>
  <c r="Y17" s="1"/>
  <c r="S18"/>
  <c r="F19"/>
  <c r="J19" s="1"/>
  <c r="Q19"/>
  <c r="S19"/>
  <c r="Q20"/>
  <c r="S20"/>
  <c r="Q21"/>
  <c r="S21"/>
  <c r="Q22"/>
  <c r="S22"/>
  <c r="R23"/>
  <c r="I24"/>
  <c r="R24"/>
  <c r="T24"/>
  <c r="W24" s="1"/>
  <c r="X24" s="1"/>
  <c r="Y24" s="1"/>
  <c r="S28"/>
  <c r="S29"/>
  <c r="R30"/>
  <c r="S31"/>
  <c r="O39"/>
  <c r="P39" s="1"/>
  <c r="Q39" s="1"/>
  <c r="S14"/>
  <c r="S15"/>
  <c r="R16"/>
  <c r="I17"/>
  <c r="S17"/>
  <c r="R18"/>
  <c r="I19"/>
  <c r="R19"/>
  <c r="I20"/>
  <c r="M20" s="1"/>
  <c r="R20"/>
  <c r="I21"/>
  <c r="M21" s="1"/>
  <c r="R21"/>
  <c r="I22"/>
  <c r="M22" s="1"/>
  <c r="R22"/>
  <c r="S23"/>
  <c r="F24"/>
  <c r="J24" s="1"/>
  <c r="M24" s="1"/>
  <c r="S24"/>
  <c r="I28"/>
  <c r="M28" s="1"/>
  <c r="R28"/>
  <c r="R29"/>
  <c r="S30"/>
  <c r="O38" i="8"/>
  <c r="P38" s="1"/>
  <c r="W32"/>
  <c r="W33" s="1"/>
  <c r="N32"/>
  <c r="H32"/>
  <c r="T31"/>
  <c r="W31" s="1"/>
  <c r="X31" s="1"/>
  <c r="Y31" s="1"/>
  <c r="Q31"/>
  <c r="P31"/>
  <c r="L31"/>
  <c r="I31"/>
  <c r="F31"/>
  <c r="J31" s="1"/>
  <c r="T30"/>
  <c r="W30" s="1"/>
  <c r="X30" s="1"/>
  <c r="Y30" s="1"/>
  <c r="Q30"/>
  <c r="P30"/>
  <c r="L30"/>
  <c r="I30"/>
  <c r="F30"/>
  <c r="J30" s="1"/>
  <c r="W29"/>
  <c r="X29" s="1"/>
  <c r="Y29" s="1"/>
  <c r="T29"/>
  <c r="Q29"/>
  <c r="P29"/>
  <c r="L29"/>
  <c r="I29"/>
  <c r="F29"/>
  <c r="J29" s="1"/>
  <c r="Z28"/>
  <c r="Q28"/>
  <c r="P28"/>
  <c r="L28"/>
  <c r="E28"/>
  <c r="T28" s="1"/>
  <c r="W28" s="1"/>
  <c r="X28" s="1"/>
  <c r="Y28" s="1"/>
  <c r="H25"/>
  <c r="P24"/>
  <c r="L24"/>
  <c r="E24"/>
  <c r="Q24" s="1"/>
  <c r="T23"/>
  <c r="W23" s="1"/>
  <c r="X23" s="1"/>
  <c r="Y23" s="1"/>
  <c r="Q23"/>
  <c r="P23"/>
  <c r="L23"/>
  <c r="I23"/>
  <c r="F23"/>
  <c r="J23" s="1"/>
  <c r="P22"/>
  <c r="E22" s="1"/>
  <c r="L22"/>
  <c r="P21"/>
  <c r="L21"/>
  <c r="E21"/>
  <c r="T21" s="1"/>
  <c r="W21" s="1"/>
  <c r="X21" s="1"/>
  <c r="Y21" s="1"/>
  <c r="P20"/>
  <c r="E20" s="1"/>
  <c r="L20"/>
  <c r="P19"/>
  <c r="E19" s="1"/>
  <c r="L19"/>
  <c r="W18"/>
  <c r="X18" s="1"/>
  <c r="Y18" s="1"/>
  <c r="T18"/>
  <c r="Q18"/>
  <c r="P18"/>
  <c r="L18"/>
  <c r="I18"/>
  <c r="F18"/>
  <c r="J18" s="1"/>
  <c r="P17"/>
  <c r="E17" s="1"/>
  <c r="L17"/>
  <c r="K17"/>
  <c r="P16"/>
  <c r="E16" s="1"/>
  <c r="T16" s="1"/>
  <c r="W16" s="1"/>
  <c r="X16" s="1"/>
  <c r="Y16" s="1"/>
  <c r="L16"/>
  <c r="K16"/>
  <c r="P15"/>
  <c r="L15"/>
  <c r="E15"/>
  <c r="Q15" s="1"/>
  <c r="P14"/>
  <c r="L14"/>
  <c r="E14"/>
  <c r="Q14" s="1"/>
  <c r="R13"/>
  <c r="Q12"/>
  <c r="R11"/>
  <c r="F11" s="1"/>
  <c r="Q11"/>
  <c r="H11"/>
  <c r="D11"/>
  <c r="Q10"/>
  <c r="Q9"/>
  <c r="Q8"/>
  <c r="J8"/>
  <c r="J9" s="1"/>
  <c r="J10" s="1"/>
  <c r="C8"/>
  <c r="D8" s="1"/>
  <c r="E8" s="1"/>
  <c r="F8" s="1"/>
  <c r="G8" s="1"/>
  <c r="H8" s="1"/>
  <c r="S7"/>
  <c r="Q7"/>
  <c r="G7"/>
  <c r="L8" s="1"/>
  <c r="L9" s="1"/>
  <c r="L10" s="1"/>
  <c r="F7"/>
  <c r="C7"/>
  <c r="L4"/>
  <c r="K4"/>
  <c r="M4" s="1"/>
  <c r="F4"/>
  <c r="P2"/>
  <c r="K2"/>
  <c r="R31" s="1"/>
  <c r="Q1"/>
  <c r="S1" s="1"/>
  <c r="D35" i="11" l="1"/>
  <c r="O35" s="1"/>
  <c r="O35" i="10"/>
  <c r="K26" i="9"/>
  <c r="M19"/>
  <c r="M17"/>
  <c r="S1"/>
  <c r="P1"/>
  <c r="M8"/>
  <c r="M9" s="1"/>
  <c r="F5"/>
  <c r="K3" s="1"/>
  <c r="I25"/>
  <c r="J25"/>
  <c r="M14"/>
  <c r="M29" i="8"/>
  <c r="M32"/>
  <c r="O33" s="1"/>
  <c r="T19"/>
  <c r="W19" s="1"/>
  <c r="X19" s="1"/>
  <c r="Y19" s="1"/>
  <c r="F19"/>
  <c r="J19" s="1"/>
  <c r="T20"/>
  <c r="W20" s="1"/>
  <c r="X20" s="1"/>
  <c r="Y20" s="1"/>
  <c r="Q20"/>
  <c r="F20"/>
  <c r="J20" s="1"/>
  <c r="T22"/>
  <c r="W22" s="1"/>
  <c r="X22" s="1"/>
  <c r="Y22" s="1"/>
  <c r="Q22"/>
  <c r="F22"/>
  <c r="J22" s="1"/>
  <c r="Q21"/>
  <c r="P1"/>
  <c r="J11" s="1"/>
  <c r="R12"/>
  <c r="K8" s="1"/>
  <c r="P25"/>
  <c r="F21"/>
  <c r="J21" s="1"/>
  <c r="M23"/>
  <c r="F28"/>
  <c r="J28" s="1"/>
  <c r="M31"/>
  <c r="K25"/>
  <c r="M18"/>
  <c r="M30"/>
  <c r="K9"/>
  <c r="K10" s="1"/>
  <c r="M10" s="1"/>
  <c r="Q17"/>
  <c r="I17"/>
  <c r="T17"/>
  <c r="W17" s="1"/>
  <c r="X17" s="1"/>
  <c r="Y17" s="1"/>
  <c r="F17"/>
  <c r="J17" s="1"/>
  <c r="M17" s="1"/>
  <c r="I14"/>
  <c r="R14"/>
  <c r="T14"/>
  <c r="W14" s="1"/>
  <c r="X14" s="1"/>
  <c r="Y14" s="1"/>
  <c r="I15"/>
  <c r="R15"/>
  <c r="T15"/>
  <c r="W15" s="1"/>
  <c r="X15" s="1"/>
  <c r="Y15" s="1"/>
  <c r="I16"/>
  <c r="Q16"/>
  <c r="S16"/>
  <c r="R17"/>
  <c r="S18"/>
  <c r="Q19"/>
  <c r="S19"/>
  <c r="S20"/>
  <c r="S21"/>
  <c r="S22"/>
  <c r="R23"/>
  <c r="I24"/>
  <c r="R24"/>
  <c r="T24"/>
  <c r="W24" s="1"/>
  <c r="X24" s="1"/>
  <c r="Y24" s="1"/>
  <c r="L25"/>
  <c r="O26"/>
  <c r="S28"/>
  <c r="S29"/>
  <c r="R30"/>
  <c r="S31"/>
  <c r="O39"/>
  <c r="P39" s="1"/>
  <c r="Q39" s="1"/>
  <c r="R7"/>
  <c r="F14"/>
  <c r="J14" s="1"/>
  <c r="S14"/>
  <c r="F15"/>
  <c r="J15" s="1"/>
  <c r="M15" s="1"/>
  <c r="S15"/>
  <c r="F16"/>
  <c r="J16" s="1"/>
  <c r="M16" s="1"/>
  <c r="R16"/>
  <c r="S17"/>
  <c r="R18"/>
  <c r="I19"/>
  <c r="R19"/>
  <c r="I20"/>
  <c r="M20" s="1"/>
  <c r="R20"/>
  <c r="I21"/>
  <c r="M21" s="1"/>
  <c r="R21"/>
  <c r="I22"/>
  <c r="R22"/>
  <c r="S23"/>
  <c r="F24"/>
  <c r="J24" s="1"/>
  <c r="M24" s="1"/>
  <c r="S24"/>
  <c r="I28"/>
  <c r="M28" s="1"/>
  <c r="R28"/>
  <c r="R29"/>
  <c r="S30"/>
  <c r="H35" i="7"/>
  <c r="K53"/>
  <c r="J53"/>
  <c r="I53"/>
  <c r="H53"/>
  <c r="K48" i="6"/>
  <c r="H33" s="1"/>
  <c r="J48"/>
  <c r="I48"/>
  <c r="H48"/>
  <c r="J11" i="7"/>
  <c r="L35" i="11" l="1"/>
  <c r="K12" i="9"/>
  <c r="H33" s="1"/>
  <c r="J11"/>
  <c r="O26"/>
  <c r="R7"/>
  <c r="K26" i="8"/>
  <c r="M22"/>
  <c r="M19"/>
  <c r="Q25"/>
  <c r="M8"/>
  <c r="M9" s="1"/>
  <c r="F5"/>
  <c r="K3" s="1"/>
  <c r="I25"/>
  <c r="J25"/>
  <c r="M14"/>
  <c r="L31" i="7"/>
  <c r="I31"/>
  <c r="F31"/>
  <c r="J31" s="1"/>
  <c r="D35" i="9" l="1"/>
  <c r="O35" s="1"/>
  <c r="K12" i="8"/>
  <c r="H33" s="1"/>
  <c r="M31" i="7"/>
  <c r="L35" i="9" l="1"/>
  <c r="D35" i="8"/>
  <c r="O35" s="1"/>
  <c r="T30" i="7"/>
  <c r="W30" s="1"/>
  <c r="X30" s="1"/>
  <c r="Y30" s="1"/>
  <c r="Q30"/>
  <c r="P30"/>
  <c r="L30"/>
  <c r="I30"/>
  <c r="F30"/>
  <c r="J30" s="1"/>
  <c r="O38"/>
  <c r="P38" s="1"/>
  <c r="W32"/>
  <c r="W33" s="1"/>
  <c r="N32"/>
  <c r="H32"/>
  <c r="T31"/>
  <c r="W31" s="1"/>
  <c r="X31" s="1"/>
  <c r="Y31" s="1"/>
  <c r="Q31"/>
  <c r="P31"/>
  <c r="T29"/>
  <c r="W29" s="1"/>
  <c r="X29" s="1"/>
  <c r="Y29" s="1"/>
  <c r="Q29"/>
  <c r="P29"/>
  <c r="L29"/>
  <c r="I29"/>
  <c r="F29"/>
  <c r="J29" s="1"/>
  <c r="T23"/>
  <c r="W23" s="1"/>
  <c r="X23" s="1"/>
  <c r="Y23" s="1"/>
  <c r="Q23"/>
  <c r="P23"/>
  <c r="L23"/>
  <c r="I23"/>
  <c r="F23"/>
  <c r="J23" s="1"/>
  <c r="T18"/>
  <c r="W18" s="1"/>
  <c r="X18" s="1"/>
  <c r="Y18" s="1"/>
  <c r="Q18"/>
  <c r="P18"/>
  <c r="L18"/>
  <c r="I18"/>
  <c r="F18"/>
  <c r="J18" s="1"/>
  <c r="Z28"/>
  <c r="P28"/>
  <c r="Q28" s="1"/>
  <c r="E28" s="1"/>
  <c r="L28"/>
  <c r="H25"/>
  <c r="M32" s="1"/>
  <c r="O33" s="1"/>
  <c r="P24"/>
  <c r="L24"/>
  <c r="E24"/>
  <c r="T24" s="1"/>
  <c r="W24" s="1"/>
  <c r="X24" s="1"/>
  <c r="Y24" s="1"/>
  <c r="P22"/>
  <c r="L22"/>
  <c r="E22"/>
  <c r="T22" s="1"/>
  <c r="W22" s="1"/>
  <c r="X22" s="1"/>
  <c r="Y22" s="1"/>
  <c r="P21"/>
  <c r="L21"/>
  <c r="E21"/>
  <c r="T21" s="1"/>
  <c r="W21" s="1"/>
  <c r="X21" s="1"/>
  <c r="Y21" s="1"/>
  <c r="P20"/>
  <c r="L20"/>
  <c r="E20"/>
  <c r="T20" s="1"/>
  <c r="W20" s="1"/>
  <c r="X20" s="1"/>
  <c r="Y20" s="1"/>
  <c r="P19"/>
  <c r="L19"/>
  <c r="E19"/>
  <c r="T19" s="1"/>
  <c r="W19" s="1"/>
  <c r="X19" s="1"/>
  <c r="Y19" s="1"/>
  <c r="P17"/>
  <c r="E17" s="1"/>
  <c r="T17" s="1"/>
  <c r="W17" s="1"/>
  <c r="X17" s="1"/>
  <c r="Y17" s="1"/>
  <c r="L17"/>
  <c r="K17"/>
  <c r="P16"/>
  <c r="E16" s="1"/>
  <c r="Q16" s="1"/>
  <c r="L16"/>
  <c r="K16"/>
  <c r="K25" s="1"/>
  <c r="P15"/>
  <c r="L15"/>
  <c r="E15"/>
  <c r="T15" s="1"/>
  <c r="W15" s="1"/>
  <c r="X15" s="1"/>
  <c r="Y15" s="1"/>
  <c r="P14"/>
  <c r="L14"/>
  <c r="E14"/>
  <c r="T14" s="1"/>
  <c r="W14" s="1"/>
  <c r="X14" s="1"/>
  <c r="Y14" s="1"/>
  <c r="R13"/>
  <c r="Q12"/>
  <c r="R11"/>
  <c r="F11" s="1"/>
  <c r="Q11"/>
  <c r="H11"/>
  <c r="D11"/>
  <c r="Q10"/>
  <c r="Q9"/>
  <c r="Q8"/>
  <c r="J8"/>
  <c r="J9" s="1"/>
  <c r="J10" s="1"/>
  <c r="C8"/>
  <c r="D8" s="1"/>
  <c r="E8" s="1"/>
  <c r="F8" s="1"/>
  <c r="G8" s="1"/>
  <c r="H8" s="1"/>
  <c r="S7"/>
  <c r="Q7"/>
  <c r="G7"/>
  <c r="L8" s="1"/>
  <c r="L9" s="1"/>
  <c r="L10" s="1"/>
  <c r="F7"/>
  <c r="C7"/>
  <c r="L4"/>
  <c r="K4"/>
  <c r="M4" s="1"/>
  <c r="F4"/>
  <c r="P2"/>
  <c r="K2"/>
  <c r="R31" s="1"/>
  <c r="Q1"/>
  <c r="S1" s="1"/>
  <c r="T29" i="6"/>
  <c r="W29" s="1"/>
  <c r="X29" s="1"/>
  <c r="Y29" s="1"/>
  <c r="Q29"/>
  <c r="P29"/>
  <c r="L29"/>
  <c r="I29"/>
  <c r="F29"/>
  <c r="J29" s="1"/>
  <c r="J8"/>
  <c r="O36"/>
  <c r="P36" s="1"/>
  <c r="W30"/>
  <c r="W31" s="1"/>
  <c r="N30"/>
  <c r="H30"/>
  <c r="T28"/>
  <c r="W28" s="1"/>
  <c r="X28" s="1"/>
  <c r="Y28" s="1"/>
  <c r="Q28"/>
  <c r="P28"/>
  <c r="L28"/>
  <c r="I28"/>
  <c r="F28"/>
  <c r="J28" s="1"/>
  <c r="T27"/>
  <c r="W27" s="1"/>
  <c r="X27" s="1"/>
  <c r="Y27" s="1"/>
  <c r="Q27"/>
  <c r="P27"/>
  <c r="L27"/>
  <c r="I27"/>
  <c r="F27"/>
  <c r="J27" s="1"/>
  <c r="Z26"/>
  <c r="P26"/>
  <c r="Q26" s="1"/>
  <c r="E26" s="1"/>
  <c r="L26"/>
  <c r="H23"/>
  <c r="M30" s="1"/>
  <c r="O31" s="1"/>
  <c r="P22"/>
  <c r="L22"/>
  <c r="E22"/>
  <c r="Q22" s="1"/>
  <c r="P21"/>
  <c r="L21"/>
  <c r="E21"/>
  <c r="Q21" s="1"/>
  <c r="P20"/>
  <c r="L20"/>
  <c r="E20"/>
  <c r="Q20" s="1"/>
  <c r="P19"/>
  <c r="L19"/>
  <c r="E19"/>
  <c r="Q19" s="1"/>
  <c r="P18"/>
  <c r="E18" s="1"/>
  <c r="I18" s="1"/>
  <c r="L18"/>
  <c r="P17"/>
  <c r="L17"/>
  <c r="K17"/>
  <c r="E17"/>
  <c r="T17" s="1"/>
  <c r="W17" s="1"/>
  <c r="X17" s="1"/>
  <c r="Y17" s="1"/>
  <c r="P16"/>
  <c r="E16" s="1"/>
  <c r="L16"/>
  <c r="K16"/>
  <c r="K23" s="1"/>
  <c r="P15"/>
  <c r="L15"/>
  <c r="E15"/>
  <c r="T15" s="1"/>
  <c r="W15" s="1"/>
  <c r="X15" s="1"/>
  <c r="Y15" s="1"/>
  <c r="P14"/>
  <c r="L14"/>
  <c r="E14"/>
  <c r="Q14" s="1"/>
  <c r="R13"/>
  <c r="Q12"/>
  <c r="R11"/>
  <c r="F11" s="1"/>
  <c r="Q11"/>
  <c r="H11"/>
  <c r="D11"/>
  <c r="Q10"/>
  <c r="Q9"/>
  <c r="Q8"/>
  <c r="J9"/>
  <c r="J10" s="1"/>
  <c r="C8"/>
  <c r="D8" s="1"/>
  <c r="E8" s="1"/>
  <c r="F8" s="1"/>
  <c r="G8" s="1"/>
  <c r="H8" s="1"/>
  <c r="S7"/>
  <c r="Q7"/>
  <c r="R12" s="1"/>
  <c r="K8" s="1"/>
  <c r="G7"/>
  <c r="L8" s="1"/>
  <c r="L9" s="1"/>
  <c r="L10" s="1"/>
  <c r="F7"/>
  <c r="C7"/>
  <c r="L4"/>
  <c r="K4"/>
  <c r="M4" s="1"/>
  <c r="F4"/>
  <c r="P2"/>
  <c r="K2"/>
  <c r="S29" s="1"/>
  <c r="Q1"/>
  <c r="S1" s="1"/>
  <c r="J8" i="5"/>
  <c r="L35" i="8" l="1"/>
  <c r="P25" i="7"/>
  <c r="P1"/>
  <c r="O26" s="1"/>
  <c r="R12"/>
  <c r="K8" s="1"/>
  <c r="F21"/>
  <c r="J21" s="1"/>
  <c r="F22"/>
  <c r="J22" s="1"/>
  <c r="F24"/>
  <c r="J24" s="1"/>
  <c r="R30"/>
  <c r="M30"/>
  <c r="S30"/>
  <c r="L25"/>
  <c r="M18"/>
  <c r="M23"/>
  <c r="M29"/>
  <c r="R29" i="6"/>
  <c r="M29"/>
  <c r="K9" i="7"/>
  <c r="K10" s="1"/>
  <c r="M10" s="1"/>
  <c r="F28"/>
  <c r="J28" s="1"/>
  <c r="T28"/>
  <c r="W28" s="1"/>
  <c r="X28" s="1"/>
  <c r="Y28" s="1"/>
  <c r="I28"/>
  <c r="F14"/>
  <c r="J14" s="1"/>
  <c r="Q14"/>
  <c r="S14"/>
  <c r="F15"/>
  <c r="J15" s="1"/>
  <c r="Q15"/>
  <c r="S15"/>
  <c r="F16"/>
  <c r="J16" s="1"/>
  <c r="R16"/>
  <c r="T16"/>
  <c r="W16" s="1"/>
  <c r="X16" s="1"/>
  <c r="Y16" s="1"/>
  <c r="I17"/>
  <c r="Q17"/>
  <c r="S17"/>
  <c r="F19"/>
  <c r="J19" s="1"/>
  <c r="Q19"/>
  <c r="S19"/>
  <c r="F20"/>
  <c r="J20" s="1"/>
  <c r="Q20"/>
  <c r="S20"/>
  <c r="Q21"/>
  <c r="S21"/>
  <c r="Q22"/>
  <c r="S22"/>
  <c r="Q24"/>
  <c r="S24"/>
  <c r="R28"/>
  <c r="R18"/>
  <c r="S23"/>
  <c r="R29"/>
  <c r="S31"/>
  <c r="O39"/>
  <c r="P39" s="1"/>
  <c r="Q39" s="1"/>
  <c r="I14"/>
  <c r="R14"/>
  <c r="I15"/>
  <c r="R15"/>
  <c r="I16"/>
  <c r="S16"/>
  <c r="F17"/>
  <c r="J17" s="1"/>
  <c r="M17" s="1"/>
  <c r="R17"/>
  <c r="I19"/>
  <c r="R19"/>
  <c r="I20"/>
  <c r="R20"/>
  <c r="I21"/>
  <c r="M21" s="1"/>
  <c r="R21"/>
  <c r="I22"/>
  <c r="M22" s="1"/>
  <c r="R22"/>
  <c r="I24"/>
  <c r="M24" s="1"/>
  <c r="R24"/>
  <c r="S28"/>
  <c r="S18"/>
  <c r="R23"/>
  <c r="S29"/>
  <c r="P1" i="6"/>
  <c r="R7" s="1"/>
  <c r="I15"/>
  <c r="I19"/>
  <c r="I21"/>
  <c r="P23"/>
  <c r="I20"/>
  <c r="I22"/>
  <c r="M27"/>
  <c r="J11"/>
  <c r="K9"/>
  <c r="K10" s="1"/>
  <c r="M10" s="1"/>
  <c r="Q16"/>
  <c r="I16"/>
  <c r="T16"/>
  <c r="W16" s="1"/>
  <c r="X16" s="1"/>
  <c r="Y16" s="1"/>
  <c r="F16"/>
  <c r="J16" s="1"/>
  <c r="M16" s="1"/>
  <c r="Q18"/>
  <c r="T18"/>
  <c r="W18" s="1"/>
  <c r="X18" s="1"/>
  <c r="Y18" s="1"/>
  <c r="F18"/>
  <c r="J18" s="1"/>
  <c r="M18" s="1"/>
  <c r="T26"/>
  <c r="W26" s="1"/>
  <c r="X26" s="1"/>
  <c r="Y26" s="1"/>
  <c r="I26"/>
  <c r="F26"/>
  <c r="J26" s="1"/>
  <c r="M28"/>
  <c r="I14"/>
  <c r="R14"/>
  <c r="T14"/>
  <c r="W14" s="1"/>
  <c r="X14" s="1"/>
  <c r="Y14" s="1"/>
  <c r="Q15"/>
  <c r="S15"/>
  <c r="R16"/>
  <c r="I17"/>
  <c r="Q17"/>
  <c r="S17"/>
  <c r="R18"/>
  <c r="R19"/>
  <c r="T19"/>
  <c r="W19" s="1"/>
  <c r="X19" s="1"/>
  <c r="Y19" s="1"/>
  <c r="R20"/>
  <c r="T20"/>
  <c r="W20" s="1"/>
  <c r="X20" s="1"/>
  <c r="Y20" s="1"/>
  <c r="R21"/>
  <c r="T21"/>
  <c r="W21" s="1"/>
  <c r="X21" s="1"/>
  <c r="Y21" s="1"/>
  <c r="R22"/>
  <c r="T22"/>
  <c r="W22" s="1"/>
  <c r="X22" s="1"/>
  <c r="Y22" s="1"/>
  <c r="L23"/>
  <c r="S26"/>
  <c r="S27"/>
  <c r="R28"/>
  <c r="O37"/>
  <c r="P37" s="1"/>
  <c r="Q37" s="1"/>
  <c r="F14"/>
  <c r="J14" s="1"/>
  <c r="S14"/>
  <c r="F15"/>
  <c r="J15" s="1"/>
  <c r="M15" s="1"/>
  <c r="R15"/>
  <c r="S16"/>
  <c r="F17"/>
  <c r="J17" s="1"/>
  <c r="M17" s="1"/>
  <c r="R17"/>
  <c r="S18"/>
  <c r="F19"/>
  <c r="J19" s="1"/>
  <c r="S19"/>
  <c r="F20"/>
  <c r="J20" s="1"/>
  <c r="M20" s="1"/>
  <c r="S20"/>
  <c r="F21"/>
  <c r="J21" s="1"/>
  <c r="M21" s="1"/>
  <c r="S21"/>
  <c r="F22"/>
  <c r="J22" s="1"/>
  <c r="S22"/>
  <c r="R26"/>
  <c r="R27"/>
  <c r="S28"/>
  <c r="H48" i="5"/>
  <c r="I48"/>
  <c r="J48"/>
  <c r="K48"/>
  <c r="H33" s="1"/>
  <c r="O24" i="6" l="1"/>
  <c r="M22"/>
  <c r="M19"/>
  <c r="R7" i="7"/>
  <c r="Q25"/>
  <c r="M28"/>
  <c r="K26" s="1"/>
  <c r="M19"/>
  <c r="M16"/>
  <c r="M14"/>
  <c r="M20"/>
  <c r="M15"/>
  <c r="Q23" i="6"/>
  <c r="M8" i="7"/>
  <c r="M9" s="1"/>
  <c r="F5"/>
  <c r="K3" s="1"/>
  <c r="I25"/>
  <c r="J25"/>
  <c r="M26" i="6"/>
  <c r="M8"/>
  <c r="M9" s="1"/>
  <c r="F5"/>
  <c r="K3" s="1"/>
  <c r="J23"/>
  <c r="M14"/>
  <c r="K12" s="1"/>
  <c r="I23"/>
  <c r="K24"/>
  <c r="D33" s="1"/>
  <c r="H23" i="5"/>
  <c r="T7" i="4"/>
  <c r="U7" s="1"/>
  <c r="K2" i="5"/>
  <c r="Q1" s="1"/>
  <c r="P1" s="1"/>
  <c r="R7" s="1"/>
  <c r="P2"/>
  <c r="F4"/>
  <c r="K4"/>
  <c r="L4"/>
  <c r="C7"/>
  <c r="F7"/>
  <c r="G7"/>
  <c r="Q7"/>
  <c r="S7"/>
  <c r="C8"/>
  <c r="D8" s="1"/>
  <c r="E8" s="1"/>
  <c r="F8" s="1"/>
  <c r="G8" s="1"/>
  <c r="H8" s="1"/>
  <c r="L8"/>
  <c r="Q8"/>
  <c r="L9"/>
  <c r="Q9"/>
  <c r="L10"/>
  <c r="Q10"/>
  <c r="H11"/>
  <c r="Q11"/>
  <c r="R11"/>
  <c r="F11" s="1"/>
  <c r="J11" s="1"/>
  <c r="Q12"/>
  <c r="R13"/>
  <c r="L14"/>
  <c r="P14"/>
  <c r="R14"/>
  <c r="S14"/>
  <c r="L15"/>
  <c r="P15"/>
  <c r="E15" s="1"/>
  <c r="Q15" s="1"/>
  <c r="R15"/>
  <c r="S15"/>
  <c r="K16"/>
  <c r="L16"/>
  <c r="P16"/>
  <c r="E16" s="1"/>
  <c r="T16" s="1"/>
  <c r="W16" s="1"/>
  <c r="X16" s="1"/>
  <c r="Y16" s="1"/>
  <c r="R16"/>
  <c r="S16"/>
  <c r="E17"/>
  <c r="K17"/>
  <c r="L17"/>
  <c r="P17"/>
  <c r="Q17"/>
  <c r="R17"/>
  <c r="S17"/>
  <c r="L18"/>
  <c r="P18"/>
  <c r="E18" s="1"/>
  <c r="Q18" s="1"/>
  <c r="R18"/>
  <c r="S18"/>
  <c r="L19"/>
  <c r="P19"/>
  <c r="E19" s="1"/>
  <c r="T19" s="1"/>
  <c r="W19" s="1"/>
  <c r="X19" s="1"/>
  <c r="Y19" s="1"/>
  <c r="R19"/>
  <c r="S19"/>
  <c r="L20"/>
  <c r="P20"/>
  <c r="E20" s="1"/>
  <c r="T20" s="1"/>
  <c r="W20" s="1"/>
  <c r="X20" s="1"/>
  <c r="Y20" s="1"/>
  <c r="R20"/>
  <c r="S20"/>
  <c r="L21"/>
  <c r="P21"/>
  <c r="E21" s="1"/>
  <c r="T21" s="1"/>
  <c r="W21" s="1"/>
  <c r="X21" s="1"/>
  <c r="Y21" s="1"/>
  <c r="R21"/>
  <c r="S21"/>
  <c r="L22"/>
  <c r="P22"/>
  <c r="E22" s="1"/>
  <c r="T22" s="1"/>
  <c r="W22" s="1"/>
  <c r="X22" s="1"/>
  <c r="Y22" s="1"/>
  <c r="R22"/>
  <c r="S22"/>
  <c r="L23"/>
  <c r="L26"/>
  <c r="P26"/>
  <c r="Q26" s="1"/>
  <c r="E26" s="1"/>
  <c r="R26"/>
  <c r="S26"/>
  <c r="Z26"/>
  <c r="F27"/>
  <c r="I27"/>
  <c r="J27"/>
  <c r="L27"/>
  <c r="M27" s="1"/>
  <c r="P27"/>
  <c r="Q27"/>
  <c r="R27"/>
  <c r="S27"/>
  <c r="T27"/>
  <c r="W27"/>
  <c r="X27" s="1"/>
  <c r="Y27" s="1"/>
  <c r="F28"/>
  <c r="I28"/>
  <c r="J28"/>
  <c r="L28"/>
  <c r="P28"/>
  <c r="Q28"/>
  <c r="R28"/>
  <c r="S28"/>
  <c r="T28"/>
  <c r="W28" s="1"/>
  <c r="X28" s="1"/>
  <c r="Y28" s="1"/>
  <c r="F29"/>
  <c r="I29"/>
  <c r="J29"/>
  <c r="L29"/>
  <c r="M29"/>
  <c r="P29"/>
  <c r="Q29"/>
  <c r="R29"/>
  <c r="S29"/>
  <c r="T29"/>
  <c r="W29"/>
  <c r="X29" s="1"/>
  <c r="Y29" s="1"/>
  <c r="H30"/>
  <c r="M30" s="1"/>
  <c r="N30"/>
  <c r="W30"/>
  <c r="W31" s="1"/>
  <c r="O36"/>
  <c r="P36" s="1"/>
  <c r="Z7" i="4"/>
  <c r="AA7" s="1"/>
  <c r="AF7"/>
  <c r="AG7" s="1"/>
  <c r="AL7"/>
  <c r="AM7" s="1"/>
  <c r="AR7"/>
  <c r="AS7" s="1"/>
  <c r="AX7"/>
  <c r="AW8" s="1"/>
  <c r="AX8" s="1"/>
  <c r="AW9" s="1"/>
  <c r="AX9" s="1"/>
  <c r="AW10" s="1"/>
  <c r="AX10" s="1"/>
  <c r="AW11" s="1"/>
  <c r="AX11" s="1"/>
  <c r="AW12" s="1"/>
  <c r="AX12" s="1"/>
  <c r="AW13" s="1"/>
  <c r="AX13" s="1"/>
  <c r="AW14" s="1"/>
  <c r="AX14" s="1"/>
  <c r="AW15" s="1"/>
  <c r="AX15" s="1"/>
  <c r="AW16" s="1"/>
  <c r="AX16" s="1"/>
  <c r="AW17" s="1"/>
  <c r="AX17" s="1"/>
  <c r="AW18" s="1"/>
  <c r="AX18" s="1"/>
  <c r="AW19" s="1"/>
  <c r="AX19" s="1"/>
  <c r="AW20" s="1"/>
  <c r="AX20" s="1"/>
  <c r="AW21" s="1"/>
  <c r="AX21" s="1"/>
  <c r="AW22" s="1"/>
  <c r="AX22" s="1"/>
  <c r="AW23" s="1"/>
  <c r="AX23" s="1"/>
  <c r="AW24" s="1"/>
  <c r="AX24" s="1"/>
  <c r="AW25" s="1"/>
  <c r="AX25" s="1"/>
  <c r="AW26" s="1"/>
  <c r="AX26" s="1"/>
  <c r="AW27" s="1"/>
  <c r="AX27" s="1"/>
  <c r="AW28" s="1"/>
  <c r="AX28" s="1"/>
  <c r="AW29" s="1"/>
  <c r="AX29" s="1"/>
  <c r="AW30" s="1"/>
  <c r="AX30" s="1"/>
  <c r="AW31" s="1"/>
  <c r="AX31" s="1"/>
  <c r="AW32" s="1"/>
  <c r="AX32" s="1"/>
  <c r="AW33" s="1"/>
  <c r="AX33" s="1"/>
  <c r="AW34" s="1"/>
  <c r="AX34" s="1"/>
  <c r="AW35" s="1"/>
  <c r="AX35" s="1"/>
  <c r="AW36" s="1"/>
  <c r="AX36" s="1"/>
  <c r="AW37" s="1"/>
  <c r="AX37" s="1"/>
  <c r="AW38" s="1"/>
  <c r="AX38" s="1"/>
  <c r="AW39" s="1"/>
  <c r="AX39" s="1"/>
  <c r="AW40" s="1"/>
  <c r="AX40" s="1"/>
  <c r="AW41" s="1"/>
  <c r="AX41" s="1"/>
  <c r="AW42" s="1"/>
  <c r="AX42" s="1"/>
  <c r="AW43" s="1"/>
  <c r="AX43" s="1"/>
  <c r="AW44" s="1"/>
  <c r="AX44" s="1"/>
  <c r="AW45" s="1"/>
  <c r="AX45" s="1"/>
  <c r="AW46" s="1"/>
  <c r="AX46" s="1"/>
  <c r="AW47" s="1"/>
  <c r="AX47" s="1"/>
  <c r="AW48" s="1"/>
  <c r="AX48" s="1"/>
  <c r="AW49" s="1"/>
  <c r="AX49" s="1"/>
  <c r="AW50" s="1"/>
  <c r="AX50" s="1"/>
  <c r="AW51" s="1"/>
  <c r="AX51" s="1"/>
  <c r="AW52" s="1"/>
  <c r="AX52" s="1"/>
  <c r="AW53" s="1"/>
  <c r="AX53" s="1"/>
  <c r="AW54" s="1"/>
  <c r="AX54" s="1"/>
  <c r="AW55" s="1"/>
  <c r="AX55" s="1"/>
  <c r="AW56" s="1"/>
  <c r="AX56" s="1"/>
  <c r="AW57" s="1"/>
  <c r="AX57" s="1"/>
  <c r="AW58" s="1"/>
  <c r="AX58" s="1"/>
  <c r="BC7"/>
  <c r="BH7"/>
  <c r="BG8" s="1"/>
  <c r="BH8" s="1"/>
  <c r="BG9" s="1"/>
  <c r="BH9" s="1"/>
  <c r="BG10" s="1"/>
  <c r="BH10" s="1"/>
  <c r="BG11" s="1"/>
  <c r="BH11" s="1"/>
  <c r="BG12" s="1"/>
  <c r="BH12" s="1"/>
  <c r="BG13" s="1"/>
  <c r="BH13" s="1"/>
  <c r="BG14" s="1"/>
  <c r="BH14" s="1"/>
  <c r="BG15" s="1"/>
  <c r="BH15" s="1"/>
  <c r="BG16" s="1"/>
  <c r="BH16" s="1"/>
  <c r="BG17" s="1"/>
  <c r="BH17" s="1"/>
  <c r="BG18" s="1"/>
  <c r="BH18" s="1"/>
  <c r="BG19" s="1"/>
  <c r="BH19" s="1"/>
  <c r="BG20" s="1"/>
  <c r="BH20" s="1"/>
  <c r="BG21" s="1"/>
  <c r="BH21" s="1"/>
  <c r="BG22" s="1"/>
  <c r="BH22" s="1"/>
  <c r="BG23" s="1"/>
  <c r="BH23" s="1"/>
  <c r="BG24" s="1"/>
  <c r="BH24" s="1"/>
  <c r="BG25" s="1"/>
  <c r="BH25" s="1"/>
  <c r="BG26" s="1"/>
  <c r="BH26" s="1"/>
  <c r="BG27" s="1"/>
  <c r="BH27" s="1"/>
  <c r="BG28" s="1"/>
  <c r="BH28" s="1"/>
  <c r="BG29" s="1"/>
  <c r="BH29" s="1"/>
  <c r="BG30" s="1"/>
  <c r="BH30" s="1"/>
  <c r="BG31" s="1"/>
  <c r="BH31" s="1"/>
  <c r="BG32" s="1"/>
  <c r="BH32" s="1"/>
  <c r="BG33" s="1"/>
  <c r="BH33" s="1"/>
  <c r="BG34" s="1"/>
  <c r="BH34" s="1"/>
  <c r="BG35" s="1"/>
  <c r="BH35" s="1"/>
  <c r="BG36" s="1"/>
  <c r="BH36" s="1"/>
  <c r="BG37" s="1"/>
  <c r="BH37" s="1"/>
  <c r="BG38" s="1"/>
  <c r="BH38" s="1"/>
  <c r="BG39" s="1"/>
  <c r="BH39" s="1"/>
  <c r="BG40" s="1"/>
  <c r="BH40" s="1"/>
  <c r="BG41" s="1"/>
  <c r="BH41" s="1"/>
  <c r="BG42" s="1"/>
  <c r="BH42" s="1"/>
  <c r="BG43" s="1"/>
  <c r="BH43" s="1"/>
  <c r="BG44" s="1"/>
  <c r="BH44" s="1"/>
  <c r="BG45" s="1"/>
  <c r="BH45" s="1"/>
  <c r="BG46" s="1"/>
  <c r="BH46" s="1"/>
  <c r="BG47" s="1"/>
  <c r="BH47" s="1"/>
  <c r="BG48" s="1"/>
  <c r="BH48" s="1"/>
  <c r="BG49" s="1"/>
  <c r="BH49" s="1"/>
  <c r="BG50" s="1"/>
  <c r="BH50" s="1"/>
  <c r="BG51" s="1"/>
  <c r="BH51" s="1"/>
  <c r="BG52" s="1"/>
  <c r="BH52" s="1"/>
  <c r="BG53" s="1"/>
  <c r="BH53" s="1"/>
  <c r="BG54" s="1"/>
  <c r="BH54" s="1"/>
  <c r="BG55" s="1"/>
  <c r="BH55" s="1"/>
  <c r="BG56" s="1"/>
  <c r="BH56" s="1"/>
  <c r="BG57" s="1"/>
  <c r="BH57" s="1"/>
  <c r="BG58" s="1"/>
  <c r="BH58" s="1"/>
  <c r="BM7"/>
  <c r="BR7"/>
  <c r="BQ8" s="1"/>
  <c r="BR8" s="1"/>
  <c r="BQ9" s="1"/>
  <c r="BR9" s="1"/>
  <c r="BQ10" s="1"/>
  <c r="BR10" s="1"/>
  <c r="BQ11" s="1"/>
  <c r="BR11" s="1"/>
  <c r="BQ12" s="1"/>
  <c r="BR12" s="1"/>
  <c r="BQ13" s="1"/>
  <c r="BR13" s="1"/>
  <c r="BQ14" s="1"/>
  <c r="BR14" s="1"/>
  <c r="BQ15" s="1"/>
  <c r="BR15" s="1"/>
  <c r="BQ16" s="1"/>
  <c r="BR16" s="1"/>
  <c r="BQ17" s="1"/>
  <c r="BR17" s="1"/>
  <c r="BQ18" s="1"/>
  <c r="BR18" s="1"/>
  <c r="BQ19" s="1"/>
  <c r="BR19" s="1"/>
  <c r="BQ20" s="1"/>
  <c r="BR20" s="1"/>
  <c r="BQ21" s="1"/>
  <c r="BR21" s="1"/>
  <c r="BQ22" s="1"/>
  <c r="BR22" s="1"/>
  <c r="BQ23" s="1"/>
  <c r="BR23" s="1"/>
  <c r="BQ24" s="1"/>
  <c r="BR24" s="1"/>
  <c r="BQ25" s="1"/>
  <c r="BR25" s="1"/>
  <c r="BQ26" s="1"/>
  <c r="BR26" s="1"/>
  <c r="BQ27" s="1"/>
  <c r="BR27" s="1"/>
  <c r="BQ28" s="1"/>
  <c r="BR28" s="1"/>
  <c r="BQ29" s="1"/>
  <c r="BR29" s="1"/>
  <c r="BQ30" s="1"/>
  <c r="BR30" s="1"/>
  <c r="BQ31" s="1"/>
  <c r="BR31" s="1"/>
  <c r="BQ32" s="1"/>
  <c r="BR32" s="1"/>
  <c r="BQ33" s="1"/>
  <c r="BR33" s="1"/>
  <c r="BQ34" s="1"/>
  <c r="BR34" s="1"/>
  <c r="BQ35" s="1"/>
  <c r="BR35" s="1"/>
  <c r="BQ36" s="1"/>
  <c r="BR36" s="1"/>
  <c r="BQ37" s="1"/>
  <c r="BR37" s="1"/>
  <c r="BQ38" s="1"/>
  <c r="BR38" s="1"/>
  <c r="BQ39" s="1"/>
  <c r="BR39" s="1"/>
  <c r="BQ40" s="1"/>
  <c r="BR40" s="1"/>
  <c r="BQ41" s="1"/>
  <c r="BR41" s="1"/>
  <c r="BQ42" s="1"/>
  <c r="BR42" s="1"/>
  <c r="BQ43" s="1"/>
  <c r="BR43" s="1"/>
  <c r="BQ44" s="1"/>
  <c r="BR44" s="1"/>
  <c r="BQ45" s="1"/>
  <c r="BR45" s="1"/>
  <c r="BQ46" s="1"/>
  <c r="BR46" s="1"/>
  <c r="BQ47" s="1"/>
  <c r="BR47" s="1"/>
  <c r="BQ48" s="1"/>
  <c r="BR48" s="1"/>
  <c r="BQ49" s="1"/>
  <c r="BR49" s="1"/>
  <c r="BQ50" s="1"/>
  <c r="BR50" s="1"/>
  <c r="BQ51" s="1"/>
  <c r="BR51" s="1"/>
  <c r="BQ52" s="1"/>
  <c r="BR52" s="1"/>
  <c r="BQ53" s="1"/>
  <c r="BR53" s="1"/>
  <c r="BQ54" s="1"/>
  <c r="BR54" s="1"/>
  <c r="BQ55" s="1"/>
  <c r="BR55" s="1"/>
  <c r="BQ56" s="1"/>
  <c r="BR56" s="1"/>
  <c r="BQ57" s="1"/>
  <c r="BR57" s="1"/>
  <c r="BQ58" s="1"/>
  <c r="BR58" s="1"/>
  <c r="BW7"/>
  <c r="CB7"/>
  <c r="CA8" s="1"/>
  <c r="CB8" s="1"/>
  <c r="CA9" s="1"/>
  <c r="CB9" s="1"/>
  <c r="CA10" s="1"/>
  <c r="CB10" s="1"/>
  <c r="CA11" s="1"/>
  <c r="CB11" s="1"/>
  <c r="CA12" s="1"/>
  <c r="CB12" s="1"/>
  <c r="CA13" s="1"/>
  <c r="CB13" s="1"/>
  <c r="CA14" s="1"/>
  <c r="CB14" s="1"/>
  <c r="CA15" s="1"/>
  <c r="CB15" s="1"/>
  <c r="CA16" s="1"/>
  <c r="CB16" s="1"/>
  <c r="CA17" s="1"/>
  <c r="CB17" s="1"/>
  <c r="CA18" s="1"/>
  <c r="CB18" s="1"/>
  <c r="CA19" s="1"/>
  <c r="CB19" s="1"/>
  <c r="CA20" s="1"/>
  <c r="CB20" s="1"/>
  <c r="CA21" s="1"/>
  <c r="CB21" s="1"/>
  <c r="CA22" s="1"/>
  <c r="CB22" s="1"/>
  <c r="CA23" s="1"/>
  <c r="CB23" s="1"/>
  <c r="CA24" s="1"/>
  <c r="CB24" s="1"/>
  <c r="CA25" s="1"/>
  <c r="CB25" s="1"/>
  <c r="CA26" s="1"/>
  <c r="CB26" s="1"/>
  <c r="CA27" s="1"/>
  <c r="CB27" s="1"/>
  <c r="CA28" s="1"/>
  <c r="CB28" s="1"/>
  <c r="CA29" s="1"/>
  <c r="CB29" s="1"/>
  <c r="CA30" s="1"/>
  <c r="CB30" s="1"/>
  <c r="CA31" s="1"/>
  <c r="CB31" s="1"/>
  <c r="CA32" s="1"/>
  <c r="CB32" s="1"/>
  <c r="CA33" s="1"/>
  <c r="CB33" s="1"/>
  <c r="CA34" s="1"/>
  <c r="CB34" s="1"/>
  <c r="CA35" s="1"/>
  <c r="CB35" s="1"/>
  <c r="CA36" s="1"/>
  <c r="CB36" s="1"/>
  <c r="CA37" s="1"/>
  <c r="CB37" s="1"/>
  <c r="CA38" s="1"/>
  <c r="CB38" s="1"/>
  <c r="CA39" s="1"/>
  <c r="CB39" s="1"/>
  <c r="CA40" s="1"/>
  <c r="CB40" s="1"/>
  <c r="CA41" s="1"/>
  <c r="CB41" s="1"/>
  <c r="CA42" s="1"/>
  <c r="CB42" s="1"/>
  <c r="CA43" s="1"/>
  <c r="CB43" s="1"/>
  <c r="CA44" s="1"/>
  <c r="CB44" s="1"/>
  <c r="CA45" s="1"/>
  <c r="CB45" s="1"/>
  <c r="CA46" s="1"/>
  <c r="CB46" s="1"/>
  <c r="CA47" s="1"/>
  <c r="CB47" s="1"/>
  <c r="CA48" s="1"/>
  <c r="CB48" s="1"/>
  <c r="CA49" s="1"/>
  <c r="CB49" s="1"/>
  <c r="CA50" s="1"/>
  <c r="CB50" s="1"/>
  <c r="CA51" s="1"/>
  <c r="CB51" s="1"/>
  <c r="CA52" s="1"/>
  <c r="CB52" s="1"/>
  <c r="CA53" s="1"/>
  <c r="CB53" s="1"/>
  <c r="CA54" s="1"/>
  <c r="CB54" s="1"/>
  <c r="CA55" s="1"/>
  <c r="CB55" s="1"/>
  <c r="CA56" s="1"/>
  <c r="CB56" s="1"/>
  <c r="CA57" s="1"/>
  <c r="CB57" s="1"/>
  <c r="CA58" s="1"/>
  <c r="CB58" s="1"/>
  <c r="CG7"/>
  <c r="CL7"/>
  <c r="CK8" s="1"/>
  <c r="CL8" s="1"/>
  <c r="CK9" s="1"/>
  <c r="CL9" s="1"/>
  <c r="CK10" s="1"/>
  <c r="CL10" s="1"/>
  <c r="CK11" s="1"/>
  <c r="CL11" s="1"/>
  <c r="CK12" s="1"/>
  <c r="CL12" s="1"/>
  <c r="CK13" s="1"/>
  <c r="CL13" s="1"/>
  <c r="CK14" s="1"/>
  <c r="CL14" s="1"/>
  <c r="CK15" s="1"/>
  <c r="CL15" s="1"/>
  <c r="CK16" s="1"/>
  <c r="CL16" s="1"/>
  <c r="CK17" s="1"/>
  <c r="CL17" s="1"/>
  <c r="CK18" s="1"/>
  <c r="CL18" s="1"/>
  <c r="CK19" s="1"/>
  <c r="CL19" s="1"/>
  <c r="CK20" s="1"/>
  <c r="CL20" s="1"/>
  <c r="CK21" s="1"/>
  <c r="CL21" s="1"/>
  <c r="CK22" s="1"/>
  <c r="CL22" s="1"/>
  <c r="CK23" s="1"/>
  <c r="CL23" s="1"/>
  <c r="CK24" s="1"/>
  <c r="CL24" s="1"/>
  <c r="CK25" s="1"/>
  <c r="CL25" s="1"/>
  <c r="CK26" s="1"/>
  <c r="CL26" s="1"/>
  <c r="CK27" s="1"/>
  <c r="CL27" s="1"/>
  <c r="CK28" s="1"/>
  <c r="CL28" s="1"/>
  <c r="CK29" s="1"/>
  <c r="CL29" s="1"/>
  <c r="CK30" s="1"/>
  <c r="CL30" s="1"/>
  <c r="CK31" s="1"/>
  <c r="CL31" s="1"/>
  <c r="CK32" s="1"/>
  <c r="CL32" s="1"/>
  <c r="CK33" s="1"/>
  <c r="CL33" s="1"/>
  <c r="CK34" s="1"/>
  <c r="CL34" s="1"/>
  <c r="CK35" s="1"/>
  <c r="CL35" s="1"/>
  <c r="CK36" s="1"/>
  <c r="CL36" s="1"/>
  <c r="CK37" s="1"/>
  <c r="CL37" s="1"/>
  <c r="CK38" s="1"/>
  <c r="CL38" s="1"/>
  <c r="CK39" s="1"/>
  <c r="CL39" s="1"/>
  <c r="CK40" s="1"/>
  <c r="CL40" s="1"/>
  <c r="CK41" s="1"/>
  <c r="CL41" s="1"/>
  <c r="CK42" s="1"/>
  <c r="CL42" s="1"/>
  <c r="CK43" s="1"/>
  <c r="CL43" s="1"/>
  <c r="CK44" s="1"/>
  <c r="CL44" s="1"/>
  <c r="CK45" s="1"/>
  <c r="CL45" s="1"/>
  <c r="CK46" s="1"/>
  <c r="CL46" s="1"/>
  <c r="CK47" s="1"/>
  <c r="CL47" s="1"/>
  <c r="CK48" s="1"/>
  <c r="CL48" s="1"/>
  <c r="CK49" s="1"/>
  <c r="CL49" s="1"/>
  <c r="CK50" s="1"/>
  <c r="CL50" s="1"/>
  <c r="CK51" s="1"/>
  <c r="CL51" s="1"/>
  <c r="CK52" s="1"/>
  <c r="CL52" s="1"/>
  <c r="CK53" s="1"/>
  <c r="CL53" s="1"/>
  <c r="CK54" s="1"/>
  <c r="CL54" s="1"/>
  <c r="CK55" s="1"/>
  <c r="CL55" s="1"/>
  <c r="CK56" s="1"/>
  <c r="CL56" s="1"/>
  <c r="CK57" s="1"/>
  <c r="CL57" s="1"/>
  <c r="CK58" s="1"/>
  <c r="CL58" s="1"/>
  <c r="CR7"/>
  <c r="CW7"/>
  <c r="CV8" s="1"/>
  <c r="CW8" s="1"/>
  <c r="CV9" s="1"/>
  <c r="CW9" s="1"/>
  <c r="CV10" s="1"/>
  <c r="CW10" s="1"/>
  <c r="CV11" s="1"/>
  <c r="CW11" s="1"/>
  <c r="CV12" s="1"/>
  <c r="CW12" s="1"/>
  <c r="CV13" s="1"/>
  <c r="CW13" s="1"/>
  <c r="CV14" s="1"/>
  <c r="CW14" s="1"/>
  <c r="CV15" s="1"/>
  <c r="CW15" s="1"/>
  <c r="CV16" s="1"/>
  <c r="CW16" s="1"/>
  <c r="CV17" s="1"/>
  <c r="CW17" s="1"/>
  <c r="CV18" s="1"/>
  <c r="CW18" s="1"/>
  <c r="CV19" s="1"/>
  <c r="CW19" s="1"/>
  <c r="CV20" s="1"/>
  <c r="CW20" s="1"/>
  <c r="CV21" s="1"/>
  <c r="CW21" s="1"/>
  <c r="CV22" s="1"/>
  <c r="CW22" s="1"/>
  <c r="CV23" s="1"/>
  <c r="CW23" s="1"/>
  <c r="CV24" s="1"/>
  <c r="CW24" s="1"/>
  <c r="CV25" s="1"/>
  <c r="CW25" s="1"/>
  <c r="CV26" s="1"/>
  <c r="CW26" s="1"/>
  <c r="CV27" s="1"/>
  <c r="CW27" s="1"/>
  <c r="CV28" s="1"/>
  <c r="CW28" s="1"/>
  <c r="CV29" s="1"/>
  <c r="CW29" s="1"/>
  <c r="CV30" s="1"/>
  <c r="CW30" s="1"/>
  <c r="CV31" s="1"/>
  <c r="CW31" s="1"/>
  <c r="CV32" s="1"/>
  <c r="CW32" s="1"/>
  <c r="CV33" s="1"/>
  <c r="CW33" s="1"/>
  <c r="CV34" s="1"/>
  <c r="CW34" s="1"/>
  <c r="CV35" s="1"/>
  <c r="CW35" s="1"/>
  <c r="CV36" s="1"/>
  <c r="CW36" s="1"/>
  <c r="CV37" s="1"/>
  <c r="CW37" s="1"/>
  <c r="CV38" s="1"/>
  <c r="CW38" s="1"/>
  <c r="CV39" s="1"/>
  <c r="CW39" s="1"/>
  <c r="CV40" s="1"/>
  <c r="CW40" s="1"/>
  <c r="CV41" s="1"/>
  <c r="CW41" s="1"/>
  <c r="CV42" s="1"/>
  <c r="CW42" s="1"/>
  <c r="CV43" s="1"/>
  <c r="CW43" s="1"/>
  <c r="CV44" s="1"/>
  <c r="CW44" s="1"/>
  <c r="CV45" s="1"/>
  <c r="CW45" s="1"/>
  <c r="CV46" s="1"/>
  <c r="CW46" s="1"/>
  <c r="CV47" s="1"/>
  <c r="CW47" s="1"/>
  <c r="CV48" s="1"/>
  <c r="CW48" s="1"/>
  <c r="CV49" s="1"/>
  <c r="CW49" s="1"/>
  <c r="CV50" s="1"/>
  <c r="CW50" s="1"/>
  <c r="CV51" s="1"/>
  <c r="CW51" s="1"/>
  <c r="CV52" s="1"/>
  <c r="CW52" s="1"/>
  <c r="CV53" s="1"/>
  <c r="CW53" s="1"/>
  <c r="CV54" s="1"/>
  <c r="CW54" s="1"/>
  <c r="CV55" s="1"/>
  <c r="CW55" s="1"/>
  <c r="CV56" s="1"/>
  <c r="CW56" s="1"/>
  <c r="CV57" s="1"/>
  <c r="CW57" s="1"/>
  <c r="CV58" s="1"/>
  <c r="CW58" s="1"/>
  <c r="DB7"/>
  <c r="DG7"/>
  <c r="DF8" s="1"/>
  <c r="DG8" s="1"/>
  <c r="DF9" s="1"/>
  <c r="DG9" s="1"/>
  <c r="DF10" s="1"/>
  <c r="DG10" s="1"/>
  <c r="DF11" s="1"/>
  <c r="DG11" s="1"/>
  <c r="DF12" s="1"/>
  <c r="DG12" s="1"/>
  <c r="DF13" s="1"/>
  <c r="DG13" s="1"/>
  <c r="DF14" s="1"/>
  <c r="DG14" s="1"/>
  <c r="DF15" s="1"/>
  <c r="DG15" s="1"/>
  <c r="DF16" s="1"/>
  <c r="DG16" s="1"/>
  <c r="DF17" s="1"/>
  <c r="DG17" s="1"/>
  <c r="DF18" s="1"/>
  <c r="DG18" s="1"/>
  <c r="DF19" s="1"/>
  <c r="DG19" s="1"/>
  <c r="DF20" s="1"/>
  <c r="DG20" s="1"/>
  <c r="DF21" s="1"/>
  <c r="DG21" s="1"/>
  <c r="DF22" s="1"/>
  <c r="DG22" s="1"/>
  <c r="DF23" s="1"/>
  <c r="DG23" s="1"/>
  <c r="DF24" s="1"/>
  <c r="DG24" s="1"/>
  <c r="DF25" s="1"/>
  <c r="DG25" s="1"/>
  <c r="DF26" s="1"/>
  <c r="DG26" s="1"/>
  <c r="DF27" s="1"/>
  <c r="DG27" s="1"/>
  <c r="DF28" s="1"/>
  <c r="DG28" s="1"/>
  <c r="DF29" s="1"/>
  <c r="DG29" s="1"/>
  <c r="DF30" s="1"/>
  <c r="DG30" s="1"/>
  <c r="DF31" s="1"/>
  <c r="DG31" s="1"/>
  <c r="DF32" s="1"/>
  <c r="DG32" s="1"/>
  <c r="DF33" s="1"/>
  <c r="DG33" s="1"/>
  <c r="DF34" s="1"/>
  <c r="DG34" s="1"/>
  <c r="DF35" s="1"/>
  <c r="DG35" s="1"/>
  <c r="DF36" s="1"/>
  <c r="DG36" s="1"/>
  <c r="DF37" s="1"/>
  <c r="DG37" s="1"/>
  <c r="DF38" s="1"/>
  <c r="DG38" s="1"/>
  <c r="DF39" s="1"/>
  <c r="DG39" s="1"/>
  <c r="DF40" s="1"/>
  <c r="DG40" s="1"/>
  <c r="DF41" s="1"/>
  <c r="DG41" s="1"/>
  <c r="DF42" s="1"/>
  <c r="DG42" s="1"/>
  <c r="DF43" s="1"/>
  <c r="DG43" s="1"/>
  <c r="DF44" s="1"/>
  <c r="DG44" s="1"/>
  <c r="DF45" s="1"/>
  <c r="DG45" s="1"/>
  <c r="DF46" s="1"/>
  <c r="DG46" s="1"/>
  <c r="DF47" s="1"/>
  <c r="DG47" s="1"/>
  <c r="DF48" s="1"/>
  <c r="DG48" s="1"/>
  <c r="DF49" s="1"/>
  <c r="DG49" s="1"/>
  <c r="DF50" s="1"/>
  <c r="DG50" s="1"/>
  <c r="DF51" s="1"/>
  <c r="DG51" s="1"/>
  <c r="DF52" s="1"/>
  <c r="DG52" s="1"/>
  <c r="DF53" s="1"/>
  <c r="DG53" s="1"/>
  <c r="DF54" s="1"/>
  <c r="DG54" s="1"/>
  <c r="DF55" s="1"/>
  <c r="DG55" s="1"/>
  <c r="DF56" s="1"/>
  <c r="DG56" s="1"/>
  <c r="DF57" s="1"/>
  <c r="DG57" s="1"/>
  <c r="DF58" s="1"/>
  <c r="DG58" s="1"/>
  <c r="DF59" s="1"/>
  <c r="DG59" s="1"/>
  <c r="DL7"/>
  <c r="DQ7"/>
  <c r="DP8" s="1"/>
  <c r="DQ8" s="1"/>
  <c r="DP9" s="1"/>
  <c r="DQ9" s="1"/>
  <c r="DP10" s="1"/>
  <c r="DQ10" s="1"/>
  <c r="DP11" s="1"/>
  <c r="DQ11" s="1"/>
  <c r="DP12" s="1"/>
  <c r="DQ12" s="1"/>
  <c r="DP13" s="1"/>
  <c r="DQ13" s="1"/>
  <c r="DP14" s="1"/>
  <c r="DQ14" s="1"/>
  <c r="DP15" s="1"/>
  <c r="DQ15" s="1"/>
  <c r="DP16" s="1"/>
  <c r="DQ16" s="1"/>
  <c r="DP17" s="1"/>
  <c r="DQ17" s="1"/>
  <c r="DP18" s="1"/>
  <c r="DQ18" s="1"/>
  <c r="DP19" s="1"/>
  <c r="DQ19" s="1"/>
  <c r="DP20" s="1"/>
  <c r="DQ20" s="1"/>
  <c r="DP21" s="1"/>
  <c r="DQ21" s="1"/>
  <c r="DP22" s="1"/>
  <c r="DQ22" s="1"/>
  <c r="DP23" s="1"/>
  <c r="DQ23" s="1"/>
  <c r="DP24" s="1"/>
  <c r="DQ24" s="1"/>
  <c r="DP25" s="1"/>
  <c r="DQ25" s="1"/>
  <c r="DP26" s="1"/>
  <c r="DQ26" s="1"/>
  <c r="DP27" s="1"/>
  <c r="DQ27" s="1"/>
  <c r="DP28" s="1"/>
  <c r="DQ28" s="1"/>
  <c r="DP29" s="1"/>
  <c r="DQ29" s="1"/>
  <c r="DP30" s="1"/>
  <c r="DQ30" s="1"/>
  <c r="DP31" s="1"/>
  <c r="DQ31" s="1"/>
  <c r="DP32" s="1"/>
  <c r="DQ32" s="1"/>
  <c r="DP33" s="1"/>
  <c r="DQ33" s="1"/>
  <c r="DP34" s="1"/>
  <c r="DQ34" s="1"/>
  <c r="DP35" s="1"/>
  <c r="DQ35" s="1"/>
  <c r="DP36" s="1"/>
  <c r="DQ36" s="1"/>
  <c r="DP37" s="1"/>
  <c r="DQ37" s="1"/>
  <c r="DP38" s="1"/>
  <c r="DQ38" s="1"/>
  <c r="DP39" s="1"/>
  <c r="DQ39" s="1"/>
  <c r="DP40" s="1"/>
  <c r="DQ40" s="1"/>
  <c r="DP41" s="1"/>
  <c r="DQ41" s="1"/>
  <c r="DP42" s="1"/>
  <c r="DQ42" s="1"/>
  <c r="DP43" s="1"/>
  <c r="DQ43" s="1"/>
  <c r="DP44" s="1"/>
  <c r="DQ44" s="1"/>
  <c r="DP45" s="1"/>
  <c r="DQ45" s="1"/>
  <c r="DP46" s="1"/>
  <c r="DQ46" s="1"/>
  <c r="DP47" s="1"/>
  <c r="DQ47" s="1"/>
  <c r="DP48" s="1"/>
  <c r="DQ48" s="1"/>
  <c r="DP49" s="1"/>
  <c r="DQ49" s="1"/>
  <c r="DP50" s="1"/>
  <c r="DQ50" s="1"/>
  <c r="DP51" s="1"/>
  <c r="DQ51" s="1"/>
  <c r="DP52" s="1"/>
  <c r="DQ52" s="1"/>
  <c r="DP53" s="1"/>
  <c r="DQ53" s="1"/>
  <c r="DP54" s="1"/>
  <c r="DQ54" s="1"/>
  <c r="DP55" s="1"/>
  <c r="DQ55" s="1"/>
  <c r="DP56" s="1"/>
  <c r="DQ56" s="1"/>
  <c r="DP57" s="1"/>
  <c r="DQ57" s="1"/>
  <c r="DP58" s="1"/>
  <c r="DQ58" s="1"/>
  <c r="DV7"/>
  <c r="EA7"/>
  <c r="DZ8" s="1"/>
  <c r="EA8" s="1"/>
  <c r="DZ9" s="1"/>
  <c r="EA9" s="1"/>
  <c r="DZ10" s="1"/>
  <c r="EA10" s="1"/>
  <c r="DZ11" s="1"/>
  <c r="EA11" s="1"/>
  <c r="DZ12" s="1"/>
  <c r="EA12" s="1"/>
  <c r="DZ13" s="1"/>
  <c r="EA13" s="1"/>
  <c r="DZ14" s="1"/>
  <c r="EA14" s="1"/>
  <c r="DZ15" s="1"/>
  <c r="EA15" s="1"/>
  <c r="DZ16" s="1"/>
  <c r="EA16" s="1"/>
  <c r="DZ17" s="1"/>
  <c r="EA17" s="1"/>
  <c r="DZ18" s="1"/>
  <c r="EA18" s="1"/>
  <c r="DZ19" s="1"/>
  <c r="EA19" s="1"/>
  <c r="DZ20" s="1"/>
  <c r="EA20" s="1"/>
  <c r="DZ21" s="1"/>
  <c r="EA21" s="1"/>
  <c r="DZ22" s="1"/>
  <c r="EA22" s="1"/>
  <c r="DZ23" s="1"/>
  <c r="EA23" s="1"/>
  <c r="DZ24" s="1"/>
  <c r="EA24" s="1"/>
  <c r="DZ25" s="1"/>
  <c r="EA25" s="1"/>
  <c r="DZ26" s="1"/>
  <c r="EA26" s="1"/>
  <c r="DZ27" s="1"/>
  <c r="EA27" s="1"/>
  <c r="DZ28" s="1"/>
  <c r="EA28" s="1"/>
  <c r="DZ29" s="1"/>
  <c r="EA29" s="1"/>
  <c r="DZ30" s="1"/>
  <c r="EA30" s="1"/>
  <c r="DZ31" s="1"/>
  <c r="EA31" s="1"/>
  <c r="DZ32" s="1"/>
  <c r="EA32" s="1"/>
  <c r="DZ33" s="1"/>
  <c r="EA33" s="1"/>
  <c r="DZ34" s="1"/>
  <c r="EA34" s="1"/>
  <c r="DZ35" s="1"/>
  <c r="EA35" s="1"/>
  <c r="DZ36" s="1"/>
  <c r="EA36" s="1"/>
  <c r="DZ37" s="1"/>
  <c r="EA37" s="1"/>
  <c r="DZ38" s="1"/>
  <c r="EA38" s="1"/>
  <c r="DZ39" s="1"/>
  <c r="EA39" s="1"/>
  <c r="DZ40" s="1"/>
  <c r="EA40" s="1"/>
  <c r="DZ41" s="1"/>
  <c r="EA41" s="1"/>
  <c r="DZ42" s="1"/>
  <c r="EA42" s="1"/>
  <c r="DZ43" s="1"/>
  <c r="EA43" s="1"/>
  <c r="DZ44" s="1"/>
  <c r="EA44" s="1"/>
  <c r="DZ45" s="1"/>
  <c r="EA45" s="1"/>
  <c r="DZ46" s="1"/>
  <c r="EA46" s="1"/>
  <c r="DZ47" s="1"/>
  <c r="EA47" s="1"/>
  <c r="DZ48" s="1"/>
  <c r="EA48" s="1"/>
  <c r="DZ49" s="1"/>
  <c r="EA49" s="1"/>
  <c r="DZ50" s="1"/>
  <c r="EA50" s="1"/>
  <c r="DZ51" s="1"/>
  <c r="EA51" s="1"/>
  <c r="DZ52" s="1"/>
  <c r="EA52" s="1"/>
  <c r="DZ53" s="1"/>
  <c r="EA53" s="1"/>
  <c r="DZ54" s="1"/>
  <c r="EA54" s="1"/>
  <c r="DZ55" s="1"/>
  <c r="EA55" s="1"/>
  <c r="DZ56" s="1"/>
  <c r="EA56" s="1"/>
  <c r="DZ57" s="1"/>
  <c r="EA57" s="1"/>
  <c r="DZ58" s="1"/>
  <c r="EA58" s="1"/>
  <c r="EF7"/>
  <c r="EK7"/>
  <c r="EJ8" s="1"/>
  <c r="EK8" s="1"/>
  <c r="EJ9" s="1"/>
  <c r="EK9" s="1"/>
  <c r="EJ10" s="1"/>
  <c r="EK10" s="1"/>
  <c r="EJ11" s="1"/>
  <c r="EK11" s="1"/>
  <c r="EJ12" s="1"/>
  <c r="EK12" s="1"/>
  <c r="EJ13" s="1"/>
  <c r="EK13" s="1"/>
  <c r="EJ14" s="1"/>
  <c r="EK14" s="1"/>
  <c r="EJ15" s="1"/>
  <c r="EK15" s="1"/>
  <c r="EJ16" s="1"/>
  <c r="EK16" s="1"/>
  <c r="EJ17" s="1"/>
  <c r="EK17" s="1"/>
  <c r="EJ18" s="1"/>
  <c r="EK18" s="1"/>
  <c r="EJ19" s="1"/>
  <c r="EK19" s="1"/>
  <c r="EJ20" s="1"/>
  <c r="EK20" s="1"/>
  <c r="EJ21" s="1"/>
  <c r="EK21" s="1"/>
  <c r="EJ22" s="1"/>
  <c r="EK22" s="1"/>
  <c r="EJ23" s="1"/>
  <c r="EK23" s="1"/>
  <c r="EJ24" s="1"/>
  <c r="EK24" s="1"/>
  <c r="EJ25" s="1"/>
  <c r="EK25" s="1"/>
  <c r="EJ26" s="1"/>
  <c r="EK26" s="1"/>
  <c r="EJ27" s="1"/>
  <c r="EK27" s="1"/>
  <c r="EJ28" s="1"/>
  <c r="EK28" s="1"/>
  <c r="EJ29" s="1"/>
  <c r="EK29" s="1"/>
  <c r="EJ30" s="1"/>
  <c r="EK30" s="1"/>
  <c r="EJ31" s="1"/>
  <c r="EK31" s="1"/>
  <c r="EJ32" s="1"/>
  <c r="EK32" s="1"/>
  <c r="EJ33" s="1"/>
  <c r="EK33" s="1"/>
  <c r="EJ34" s="1"/>
  <c r="EK34" s="1"/>
  <c r="EJ35" s="1"/>
  <c r="EK35" s="1"/>
  <c r="EJ36" s="1"/>
  <c r="EK36" s="1"/>
  <c r="EJ37" s="1"/>
  <c r="EK37" s="1"/>
  <c r="EJ38" s="1"/>
  <c r="EK38" s="1"/>
  <c r="EJ39" s="1"/>
  <c r="EK39" s="1"/>
  <c r="EJ40" s="1"/>
  <c r="EK40" s="1"/>
  <c r="EJ41" s="1"/>
  <c r="EK41" s="1"/>
  <c r="EJ42" s="1"/>
  <c r="EK42" s="1"/>
  <c r="EJ43" s="1"/>
  <c r="EK43" s="1"/>
  <c r="EJ44" s="1"/>
  <c r="EK44" s="1"/>
  <c r="EJ45" s="1"/>
  <c r="EK45" s="1"/>
  <c r="EJ46" s="1"/>
  <c r="EK46" s="1"/>
  <c r="EJ47" s="1"/>
  <c r="EK47" s="1"/>
  <c r="EJ48" s="1"/>
  <c r="EK48" s="1"/>
  <c r="EJ49" s="1"/>
  <c r="EK49" s="1"/>
  <c r="EJ50" s="1"/>
  <c r="EK50" s="1"/>
  <c r="EJ51" s="1"/>
  <c r="EK51" s="1"/>
  <c r="EJ52" s="1"/>
  <c r="EK52" s="1"/>
  <c r="EJ53" s="1"/>
  <c r="EK53" s="1"/>
  <c r="EJ54" s="1"/>
  <c r="EK54" s="1"/>
  <c r="EJ55" s="1"/>
  <c r="EK55" s="1"/>
  <c r="EJ56" s="1"/>
  <c r="EK56" s="1"/>
  <c r="EJ57" s="1"/>
  <c r="EK57" s="1"/>
  <c r="EJ58" s="1"/>
  <c r="EK58" s="1"/>
  <c r="EP7"/>
  <c r="EU7"/>
  <c r="ET8" s="1"/>
  <c r="EU8" s="1"/>
  <c r="ET9" s="1"/>
  <c r="EU9" s="1"/>
  <c r="ET10" s="1"/>
  <c r="EU10" s="1"/>
  <c r="ET11" s="1"/>
  <c r="EU11" s="1"/>
  <c r="ET12" s="1"/>
  <c r="EU12" s="1"/>
  <c r="ET13" s="1"/>
  <c r="EU13" s="1"/>
  <c r="ET14" s="1"/>
  <c r="EU14" s="1"/>
  <c r="ET15" s="1"/>
  <c r="EU15" s="1"/>
  <c r="ET16" s="1"/>
  <c r="EU16" s="1"/>
  <c r="ET17" s="1"/>
  <c r="EU17" s="1"/>
  <c r="ET18" s="1"/>
  <c r="EU18" s="1"/>
  <c r="ET19" s="1"/>
  <c r="EU19" s="1"/>
  <c r="ET20" s="1"/>
  <c r="EU20" s="1"/>
  <c r="ET21" s="1"/>
  <c r="EU21" s="1"/>
  <c r="ET22" s="1"/>
  <c r="EU22" s="1"/>
  <c r="ET23" s="1"/>
  <c r="EU23" s="1"/>
  <c r="ET24" s="1"/>
  <c r="EU24" s="1"/>
  <c r="ET25" s="1"/>
  <c r="EU25" s="1"/>
  <c r="ET26" s="1"/>
  <c r="EU26" s="1"/>
  <c r="ET27" s="1"/>
  <c r="EU27" s="1"/>
  <c r="ET28" s="1"/>
  <c r="EU28" s="1"/>
  <c r="ET29" s="1"/>
  <c r="EU29" s="1"/>
  <c r="ET30" s="1"/>
  <c r="EU30" s="1"/>
  <c r="ET31" s="1"/>
  <c r="EU31" s="1"/>
  <c r="ET32" s="1"/>
  <c r="EU32" s="1"/>
  <c r="ET33" s="1"/>
  <c r="EU33" s="1"/>
  <c r="ET34" s="1"/>
  <c r="EU34" s="1"/>
  <c r="ET35" s="1"/>
  <c r="EU35" s="1"/>
  <c r="ET36" s="1"/>
  <c r="EU36" s="1"/>
  <c r="ET37" s="1"/>
  <c r="EU37" s="1"/>
  <c r="ET38" s="1"/>
  <c r="EU38" s="1"/>
  <c r="ET39" s="1"/>
  <c r="EU39" s="1"/>
  <c r="ET40" s="1"/>
  <c r="EU40" s="1"/>
  <c r="ET41" s="1"/>
  <c r="EU41" s="1"/>
  <c r="ET42" s="1"/>
  <c r="EU42" s="1"/>
  <c r="ET43" s="1"/>
  <c r="EU43" s="1"/>
  <c r="ET44" s="1"/>
  <c r="EU44" s="1"/>
  <c r="ET45" s="1"/>
  <c r="EU45" s="1"/>
  <c r="ET46" s="1"/>
  <c r="EU46" s="1"/>
  <c r="ET47" s="1"/>
  <c r="EU47" s="1"/>
  <c r="ET48" s="1"/>
  <c r="EU48" s="1"/>
  <c r="ET49" s="1"/>
  <c r="EU49" s="1"/>
  <c r="ET50" s="1"/>
  <c r="EU50" s="1"/>
  <c r="ET51" s="1"/>
  <c r="EU51" s="1"/>
  <c r="ET52" s="1"/>
  <c r="EU52" s="1"/>
  <c r="ET53" s="1"/>
  <c r="EU53" s="1"/>
  <c r="ET54" s="1"/>
  <c r="EU54" s="1"/>
  <c r="ET55" s="1"/>
  <c r="EU55" s="1"/>
  <c r="ET56" s="1"/>
  <c r="EU56" s="1"/>
  <c r="ET57" s="1"/>
  <c r="EU57" s="1"/>
  <c r="ET58" s="1"/>
  <c r="EU58" s="1"/>
  <c r="AE8"/>
  <c r="AF8"/>
  <c r="AQ8"/>
  <c r="AR8"/>
  <c r="BB8"/>
  <c r="BC8" s="1"/>
  <c r="BB9" s="1"/>
  <c r="BC9" s="1"/>
  <c r="BL8"/>
  <c r="BM8" s="1"/>
  <c r="BL9" s="1"/>
  <c r="BM9" s="1"/>
  <c r="BL10" s="1"/>
  <c r="BM10" s="1"/>
  <c r="BL11" s="1"/>
  <c r="BM11" s="1"/>
  <c r="BL12" s="1"/>
  <c r="BM12" s="1"/>
  <c r="BL13" s="1"/>
  <c r="BM13" s="1"/>
  <c r="BL14" s="1"/>
  <c r="BM14" s="1"/>
  <c r="BL15" s="1"/>
  <c r="BM15" s="1"/>
  <c r="BL16" s="1"/>
  <c r="BM16" s="1"/>
  <c r="BL17" s="1"/>
  <c r="BM17" s="1"/>
  <c r="BL18" s="1"/>
  <c r="BM18" s="1"/>
  <c r="BL19" s="1"/>
  <c r="BM19" s="1"/>
  <c r="BL20" s="1"/>
  <c r="BM20" s="1"/>
  <c r="BL21" s="1"/>
  <c r="BM21" s="1"/>
  <c r="BL22" s="1"/>
  <c r="BM22" s="1"/>
  <c r="BL23" s="1"/>
  <c r="BM23" s="1"/>
  <c r="BL24" s="1"/>
  <c r="BM24" s="1"/>
  <c r="BL25" s="1"/>
  <c r="BM25" s="1"/>
  <c r="BL26" s="1"/>
  <c r="BM26" s="1"/>
  <c r="BL27" s="1"/>
  <c r="BM27" s="1"/>
  <c r="BL28" s="1"/>
  <c r="BM28" s="1"/>
  <c r="BL29" s="1"/>
  <c r="BM29" s="1"/>
  <c r="BL30" s="1"/>
  <c r="BM30" s="1"/>
  <c r="BL31" s="1"/>
  <c r="BM31" s="1"/>
  <c r="BL32" s="1"/>
  <c r="BM32" s="1"/>
  <c r="BL33" s="1"/>
  <c r="BM33" s="1"/>
  <c r="BL34" s="1"/>
  <c r="BM34" s="1"/>
  <c r="BL35" s="1"/>
  <c r="BM35" s="1"/>
  <c r="BL36" s="1"/>
  <c r="BM36" s="1"/>
  <c r="BL37" s="1"/>
  <c r="BM37" s="1"/>
  <c r="BL38" s="1"/>
  <c r="BM38" s="1"/>
  <c r="BL39" s="1"/>
  <c r="BM39" s="1"/>
  <c r="BL40" s="1"/>
  <c r="BM40" s="1"/>
  <c r="BL41" s="1"/>
  <c r="BM41" s="1"/>
  <c r="BL42" s="1"/>
  <c r="BM42" s="1"/>
  <c r="BL43" s="1"/>
  <c r="BM43" s="1"/>
  <c r="BL44" s="1"/>
  <c r="BM44" s="1"/>
  <c r="BL45" s="1"/>
  <c r="BM45" s="1"/>
  <c r="BL46" s="1"/>
  <c r="BM46" s="1"/>
  <c r="BL47" s="1"/>
  <c r="BM47" s="1"/>
  <c r="BL48" s="1"/>
  <c r="BM48" s="1"/>
  <c r="BL49" s="1"/>
  <c r="BM49" s="1"/>
  <c r="BL50" s="1"/>
  <c r="BM50" s="1"/>
  <c r="BL51" s="1"/>
  <c r="BM51" s="1"/>
  <c r="BL52" s="1"/>
  <c r="BM52" s="1"/>
  <c r="BL53" s="1"/>
  <c r="BM53" s="1"/>
  <c r="BL54" s="1"/>
  <c r="BM54" s="1"/>
  <c r="BL55" s="1"/>
  <c r="BM55" s="1"/>
  <c r="BL56" s="1"/>
  <c r="BM56" s="1"/>
  <c r="BL57" s="1"/>
  <c r="BM57" s="1"/>
  <c r="BL58" s="1"/>
  <c r="BM58" s="1"/>
  <c r="BL59" s="1"/>
  <c r="BM59" s="1"/>
  <c r="BV8"/>
  <c r="BW8" s="1"/>
  <c r="BV9" s="1"/>
  <c r="BW9" s="1"/>
  <c r="CF8"/>
  <c r="CG8" s="1"/>
  <c r="CF9" s="1"/>
  <c r="CG9" s="1"/>
  <c r="CF10" s="1"/>
  <c r="CG10" s="1"/>
  <c r="CF11" s="1"/>
  <c r="CG11" s="1"/>
  <c r="CF12" s="1"/>
  <c r="CG12" s="1"/>
  <c r="CF13" s="1"/>
  <c r="CG13" s="1"/>
  <c r="CF14" s="1"/>
  <c r="CG14" s="1"/>
  <c r="CF15" s="1"/>
  <c r="CG15" s="1"/>
  <c r="CF16" s="1"/>
  <c r="CG16" s="1"/>
  <c r="CF17" s="1"/>
  <c r="CG17" s="1"/>
  <c r="CF18" s="1"/>
  <c r="CG18" s="1"/>
  <c r="CF19" s="1"/>
  <c r="CG19" s="1"/>
  <c r="CF20" s="1"/>
  <c r="CG20" s="1"/>
  <c r="CF21" s="1"/>
  <c r="CG21" s="1"/>
  <c r="CF22" s="1"/>
  <c r="CG22" s="1"/>
  <c r="CF23" s="1"/>
  <c r="CG23" s="1"/>
  <c r="CF24" s="1"/>
  <c r="CG24" s="1"/>
  <c r="CF25" s="1"/>
  <c r="CG25" s="1"/>
  <c r="CF26" s="1"/>
  <c r="CG26" s="1"/>
  <c r="CF27" s="1"/>
  <c r="CG27" s="1"/>
  <c r="CF28" s="1"/>
  <c r="CG28" s="1"/>
  <c r="CF29" s="1"/>
  <c r="CG29" s="1"/>
  <c r="CF30" s="1"/>
  <c r="CG30" s="1"/>
  <c r="CF31" s="1"/>
  <c r="CG31" s="1"/>
  <c r="CF32" s="1"/>
  <c r="CG32" s="1"/>
  <c r="CF33" s="1"/>
  <c r="CG33" s="1"/>
  <c r="CF34" s="1"/>
  <c r="CG34" s="1"/>
  <c r="CF35" s="1"/>
  <c r="CG35" s="1"/>
  <c r="CF36" s="1"/>
  <c r="CG36" s="1"/>
  <c r="CF37" s="1"/>
  <c r="CG37" s="1"/>
  <c r="CF38" s="1"/>
  <c r="CG38" s="1"/>
  <c r="CF39" s="1"/>
  <c r="CG39" s="1"/>
  <c r="CF40" s="1"/>
  <c r="CG40" s="1"/>
  <c r="CF41" s="1"/>
  <c r="CG41" s="1"/>
  <c r="CF42" s="1"/>
  <c r="CG42" s="1"/>
  <c r="CF43" s="1"/>
  <c r="CG43" s="1"/>
  <c r="CF44" s="1"/>
  <c r="CG44" s="1"/>
  <c r="CF45" s="1"/>
  <c r="CG45" s="1"/>
  <c r="CF46" s="1"/>
  <c r="CG46" s="1"/>
  <c r="CF47" s="1"/>
  <c r="CG47" s="1"/>
  <c r="CF48" s="1"/>
  <c r="CG48" s="1"/>
  <c r="CF49" s="1"/>
  <c r="CG49" s="1"/>
  <c r="CF50" s="1"/>
  <c r="CG50" s="1"/>
  <c r="CF51" s="1"/>
  <c r="CG51" s="1"/>
  <c r="CF52" s="1"/>
  <c r="CG52" s="1"/>
  <c r="CF53" s="1"/>
  <c r="CG53" s="1"/>
  <c r="CF54" s="1"/>
  <c r="CG54" s="1"/>
  <c r="CF55" s="1"/>
  <c r="CG55" s="1"/>
  <c r="CF56" s="1"/>
  <c r="CG56" s="1"/>
  <c r="CF57" s="1"/>
  <c r="CG57" s="1"/>
  <c r="CF58" s="1"/>
  <c r="CG58" s="1"/>
  <c r="CF59" s="1"/>
  <c r="CG59" s="1"/>
  <c r="CQ8"/>
  <c r="CR8" s="1"/>
  <c r="CQ9" s="1"/>
  <c r="CR9" s="1"/>
  <c r="DA8"/>
  <c r="DB8" s="1"/>
  <c r="DA9" s="1"/>
  <c r="DB9" s="1"/>
  <c r="DA10" s="1"/>
  <c r="DB10" s="1"/>
  <c r="DA11" s="1"/>
  <c r="DB11" s="1"/>
  <c r="DA12" s="1"/>
  <c r="DB12" s="1"/>
  <c r="DA13" s="1"/>
  <c r="DB13" s="1"/>
  <c r="DA14" s="1"/>
  <c r="DB14" s="1"/>
  <c r="DA15" s="1"/>
  <c r="DB15" s="1"/>
  <c r="DA16" s="1"/>
  <c r="DB16" s="1"/>
  <c r="DA17" s="1"/>
  <c r="DB17" s="1"/>
  <c r="DA18" s="1"/>
  <c r="DB18" s="1"/>
  <c r="DA19" s="1"/>
  <c r="DB19" s="1"/>
  <c r="DA20" s="1"/>
  <c r="DB20" s="1"/>
  <c r="DA21" s="1"/>
  <c r="DB21" s="1"/>
  <c r="DA22" s="1"/>
  <c r="DB22" s="1"/>
  <c r="DA23" s="1"/>
  <c r="DB23" s="1"/>
  <c r="DA24" s="1"/>
  <c r="DB24" s="1"/>
  <c r="DA25" s="1"/>
  <c r="DB25" s="1"/>
  <c r="DA26" s="1"/>
  <c r="DB26" s="1"/>
  <c r="DA27" s="1"/>
  <c r="DB27" s="1"/>
  <c r="DA28" s="1"/>
  <c r="DB28" s="1"/>
  <c r="DA29" s="1"/>
  <c r="DB29" s="1"/>
  <c r="DA30" s="1"/>
  <c r="DB30" s="1"/>
  <c r="DA31" s="1"/>
  <c r="DB31" s="1"/>
  <c r="DA32" s="1"/>
  <c r="DB32" s="1"/>
  <c r="DA33" s="1"/>
  <c r="DB33" s="1"/>
  <c r="DA34" s="1"/>
  <c r="DB34" s="1"/>
  <c r="DA35" s="1"/>
  <c r="DB35" s="1"/>
  <c r="DA36" s="1"/>
  <c r="DB36" s="1"/>
  <c r="DA37" s="1"/>
  <c r="DB37" s="1"/>
  <c r="DA38" s="1"/>
  <c r="DB38" s="1"/>
  <c r="DA39" s="1"/>
  <c r="DB39" s="1"/>
  <c r="DA40" s="1"/>
  <c r="DB40" s="1"/>
  <c r="DA41" s="1"/>
  <c r="DB41" s="1"/>
  <c r="DA42" s="1"/>
  <c r="DB42" s="1"/>
  <c r="DA43" s="1"/>
  <c r="DB43" s="1"/>
  <c r="DA44" s="1"/>
  <c r="DB44" s="1"/>
  <c r="DA45" s="1"/>
  <c r="DB45" s="1"/>
  <c r="DA46" s="1"/>
  <c r="DB46" s="1"/>
  <c r="DA47" s="1"/>
  <c r="DB47" s="1"/>
  <c r="DA48" s="1"/>
  <c r="DB48" s="1"/>
  <c r="DA49" s="1"/>
  <c r="DB49" s="1"/>
  <c r="DA50" s="1"/>
  <c r="DB50" s="1"/>
  <c r="DA51" s="1"/>
  <c r="DB51" s="1"/>
  <c r="DA52" s="1"/>
  <c r="DB52" s="1"/>
  <c r="DA53" s="1"/>
  <c r="DB53" s="1"/>
  <c r="DA54" s="1"/>
  <c r="DB54" s="1"/>
  <c r="DA55" s="1"/>
  <c r="DB55" s="1"/>
  <c r="DA56" s="1"/>
  <c r="DB56" s="1"/>
  <c r="DA57" s="1"/>
  <c r="DB57" s="1"/>
  <c r="DA58" s="1"/>
  <c r="DB58" s="1"/>
  <c r="DK8"/>
  <c r="DL8" s="1"/>
  <c r="DK9" s="1"/>
  <c r="DL9" s="1"/>
  <c r="DU8"/>
  <c r="DV8" s="1"/>
  <c r="DU9" s="1"/>
  <c r="DV9" s="1"/>
  <c r="DU10" s="1"/>
  <c r="DV10" s="1"/>
  <c r="DU11" s="1"/>
  <c r="DV11" s="1"/>
  <c r="DU12" s="1"/>
  <c r="DV12" s="1"/>
  <c r="DU13" s="1"/>
  <c r="DV13" s="1"/>
  <c r="DU14" s="1"/>
  <c r="DV14" s="1"/>
  <c r="DU15" s="1"/>
  <c r="DV15" s="1"/>
  <c r="DU16" s="1"/>
  <c r="DV16" s="1"/>
  <c r="DU17" s="1"/>
  <c r="DV17" s="1"/>
  <c r="DU18" s="1"/>
  <c r="DV18" s="1"/>
  <c r="DU19" s="1"/>
  <c r="DV19" s="1"/>
  <c r="DU20" s="1"/>
  <c r="DV20" s="1"/>
  <c r="DU21" s="1"/>
  <c r="DV21" s="1"/>
  <c r="DU22" s="1"/>
  <c r="DV22" s="1"/>
  <c r="DU23" s="1"/>
  <c r="DV23" s="1"/>
  <c r="DU24" s="1"/>
  <c r="DV24" s="1"/>
  <c r="DU25" s="1"/>
  <c r="DV25" s="1"/>
  <c r="DU26" s="1"/>
  <c r="DV26" s="1"/>
  <c r="DU27" s="1"/>
  <c r="DV27" s="1"/>
  <c r="DU28" s="1"/>
  <c r="DV28" s="1"/>
  <c r="DU29" s="1"/>
  <c r="DV29" s="1"/>
  <c r="DU30" s="1"/>
  <c r="DV30" s="1"/>
  <c r="DU31" s="1"/>
  <c r="DV31" s="1"/>
  <c r="DU32" s="1"/>
  <c r="DV32" s="1"/>
  <c r="DU33" s="1"/>
  <c r="DV33" s="1"/>
  <c r="DU34" s="1"/>
  <c r="DV34" s="1"/>
  <c r="DU35" s="1"/>
  <c r="DV35" s="1"/>
  <c r="DU36" s="1"/>
  <c r="DV36" s="1"/>
  <c r="DU37" s="1"/>
  <c r="DV37" s="1"/>
  <c r="DU38" s="1"/>
  <c r="DV38" s="1"/>
  <c r="DU39" s="1"/>
  <c r="DV39" s="1"/>
  <c r="DU40" s="1"/>
  <c r="DV40" s="1"/>
  <c r="DU41" s="1"/>
  <c r="DV41" s="1"/>
  <c r="DU42" s="1"/>
  <c r="DV42" s="1"/>
  <c r="DU43" s="1"/>
  <c r="DV43" s="1"/>
  <c r="DU44" s="1"/>
  <c r="DV44" s="1"/>
  <c r="DU45" s="1"/>
  <c r="DV45" s="1"/>
  <c r="DU46" s="1"/>
  <c r="DV46" s="1"/>
  <c r="DU47" s="1"/>
  <c r="DV47" s="1"/>
  <c r="DU48" s="1"/>
  <c r="DV48" s="1"/>
  <c r="DU49" s="1"/>
  <c r="DV49" s="1"/>
  <c r="DU50" s="1"/>
  <c r="DV50" s="1"/>
  <c r="DU51" s="1"/>
  <c r="DV51" s="1"/>
  <c r="DU52" s="1"/>
  <c r="DV52" s="1"/>
  <c r="DU53" s="1"/>
  <c r="DV53" s="1"/>
  <c r="DU54" s="1"/>
  <c r="DV54" s="1"/>
  <c r="DU55" s="1"/>
  <c r="DV55" s="1"/>
  <c r="DU56" s="1"/>
  <c r="DV56" s="1"/>
  <c r="DU57" s="1"/>
  <c r="DV57" s="1"/>
  <c r="DU58" s="1"/>
  <c r="DV58" s="1"/>
  <c r="EE8"/>
  <c r="EF8" s="1"/>
  <c r="EE9" s="1"/>
  <c r="EF9" s="1"/>
  <c r="EO8"/>
  <c r="EP8" s="1"/>
  <c r="EO9" s="1"/>
  <c r="EP9" s="1"/>
  <c r="EO10" s="1"/>
  <c r="EP10" s="1"/>
  <c r="EO11" s="1"/>
  <c r="EP11" s="1"/>
  <c r="EO12" s="1"/>
  <c r="EP12" s="1"/>
  <c r="EO13" s="1"/>
  <c r="EP13" s="1"/>
  <c r="EO14" s="1"/>
  <c r="EP14" s="1"/>
  <c r="EO15" s="1"/>
  <c r="EP15" s="1"/>
  <c r="EO16" s="1"/>
  <c r="EP16" s="1"/>
  <c r="EO17" s="1"/>
  <c r="EP17" s="1"/>
  <c r="EO18" s="1"/>
  <c r="EP18" s="1"/>
  <c r="EO19" s="1"/>
  <c r="EP19" s="1"/>
  <c r="EO20" s="1"/>
  <c r="EP20" s="1"/>
  <c r="EO21" s="1"/>
  <c r="EP21" s="1"/>
  <c r="EO22" s="1"/>
  <c r="EP22" s="1"/>
  <c r="EO23" s="1"/>
  <c r="EP23" s="1"/>
  <c r="EO24" s="1"/>
  <c r="EP24" s="1"/>
  <c r="EO25" s="1"/>
  <c r="EP25" s="1"/>
  <c r="EO26" s="1"/>
  <c r="EP26" s="1"/>
  <c r="EO27" s="1"/>
  <c r="EP27" s="1"/>
  <c r="EO28" s="1"/>
  <c r="EP28" s="1"/>
  <c r="EO29" s="1"/>
  <c r="EP29" s="1"/>
  <c r="EO30" s="1"/>
  <c r="EP30" s="1"/>
  <c r="EO31" s="1"/>
  <c r="EP31" s="1"/>
  <c r="EO32" s="1"/>
  <c r="EP32" s="1"/>
  <c r="EO33" s="1"/>
  <c r="EP33" s="1"/>
  <c r="EO34" s="1"/>
  <c r="EP34" s="1"/>
  <c r="EO35" s="1"/>
  <c r="EP35" s="1"/>
  <c r="EO36" s="1"/>
  <c r="EP36" s="1"/>
  <c r="EO37" s="1"/>
  <c r="EP37" s="1"/>
  <c r="EO38" s="1"/>
  <c r="EP38" s="1"/>
  <c r="EO39" s="1"/>
  <c r="EP39" s="1"/>
  <c r="EO40" s="1"/>
  <c r="EP40" s="1"/>
  <c r="EO41" s="1"/>
  <c r="EP41" s="1"/>
  <c r="EO42" s="1"/>
  <c r="EP42" s="1"/>
  <c r="EO43" s="1"/>
  <c r="EP43" s="1"/>
  <c r="EO44" s="1"/>
  <c r="EP44" s="1"/>
  <c r="EO45" s="1"/>
  <c r="EP45" s="1"/>
  <c r="EO46" s="1"/>
  <c r="EP46" s="1"/>
  <c r="EO47" s="1"/>
  <c r="EP47" s="1"/>
  <c r="EO48" s="1"/>
  <c r="EP48" s="1"/>
  <c r="EO49" s="1"/>
  <c r="EP49" s="1"/>
  <c r="EO50" s="1"/>
  <c r="EP50" s="1"/>
  <c r="EO51" s="1"/>
  <c r="EP51" s="1"/>
  <c r="EO52" s="1"/>
  <c r="EP52" s="1"/>
  <c r="EO53" s="1"/>
  <c r="EP53" s="1"/>
  <c r="EO54" s="1"/>
  <c r="EP54" s="1"/>
  <c r="EO55" s="1"/>
  <c r="EP55" s="1"/>
  <c r="EO56" s="1"/>
  <c r="EP56" s="1"/>
  <c r="EO57" s="1"/>
  <c r="EP57" s="1"/>
  <c r="EO58" s="1"/>
  <c r="EP58" s="1"/>
  <c r="BB10"/>
  <c r="BC10" s="1"/>
  <c r="BB11" s="1"/>
  <c r="BC11" s="1"/>
  <c r="BB12" s="1"/>
  <c r="BC12" s="1"/>
  <c r="BB13" s="1"/>
  <c r="BC13" s="1"/>
  <c r="BB14" s="1"/>
  <c r="BC14" s="1"/>
  <c r="BB15" s="1"/>
  <c r="BC15" s="1"/>
  <c r="BB16" s="1"/>
  <c r="BC16" s="1"/>
  <c r="BB17" s="1"/>
  <c r="BC17" s="1"/>
  <c r="BB18" s="1"/>
  <c r="BC18" s="1"/>
  <c r="BB19" s="1"/>
  <c r="BC19" s="1"/>
  <c r="BB20" s="1"/>
  <c r="BC20" s="1"/>
  <c r="BB21" s="1"/>
  <c r="BC21" s="1"/>
  <c r="BB22" s="1"/>
  <c r="BC22" s="1"/>
  <c r="BB23" s="1"/>
  <c r="BC23" s="1"/>
  <c r="BB24" s="1"/>
  <c r="BC24" s="1"/>
  <c r="BB25" s="1"/>
  <c r="BC25" s="1"/>
  <c r="BB26" s="1"/>
  <c r="BC26" s="1"/>
  <c r="BB27" s="1"/>
  <c r="BC27" s="1"/>
  <c r="BB28" s="1"/>
  <c r="BC28" s="1"/>
  <c r="BB29" s="1"/>
  <c r="BC29" s="1"/>
  <c r="BB30" s="1"/>
  <c r="BC30" s="1"/>
  <c r="BB31" s="1"/>
  <c r="BC31" s="1"/>
  <c r="BB32" s="1"/>
  <c r="BC32" s="1"/>
  <c r="BB33" s="1"/>
  <c r="BC33" s="1"/>
  <c r="BB34" s="1"/>
  <c r="BC34" s="1"/>
  <c r="BB35" s="1"/>
  <c r="BC35" s="1"/>
  <c r="BB36" s="1"/>
  <c r="BC36" s="1"/>
  <c r="BB37" s="1"/>
  <c r="BC37" s="1"/>
  <c r="BB38" s="1"/>
  <c r="BC38" s="1"/>
  <c r="BB39" s="1"/>
  <c r="BC39" s="1"/>
  <c r="BB40" s="1"/>
  <c r="BC40" s="1"/>
  <c r="BB41" s="1"/>
  <c r="BC41" s="1"/>
  <c r="BB42" s="1"/>
  <c r="BC42" s="1"/>
  <c r="BB43" s="1"/>
  <c r="BC43" s="1"/>
  <c r="BB44" s="1"/>
  <c r="BC44" s="1"/>
  <c r="BB45" s="1"/>
  <c r="BC45" s="1"/>
  <c r="BB46" s="1"/>
  <c r="BC46" s="1"/>
  <c r="BB47" s="1"/>
  <c r="BC47" s="1"/>
  <c r="BB48" s="1"/>
  <c r="BC48" s="1"/>
  <c r="BB49" s="1"/>
  <c r="BC49" s="1"/>
  <c r="BB50" s="1"/>
  <c r="BC50" s="1"/>
  <c r="BB51" s="1"/>
  <c r="BC51" s="1"/>
  <c r="BB52" s="1"/>
  <c r="BC52" s="1"/>
  <c r="BB53" s="1"/>
  <c r="BC53" s="1"/>
  <c r="BB54" s="1"/>
  <c r="BC54" s="1"/>
  <c r="BB55" s="1"/>
  <c r="BC55" s="1"/>
  <c r="BB56" s="1"/>
  <c r="BC56" s="1"/>
  <c r="BB57" s="1"/>
  <c r="BC57" s="1"/>
  <c r="BB58" s="1"/>
  <c r="BC58" s="1"/>
  <c r="BV10"/>
  <c r="BW10" s="1"/>
  <c r="BV11" s="1"/>
  <c r="BW11" s="1"/>
  <c r="BV12" s="1"/>
  <c r="BW12" s="1"/>
  <c r="BV13" s="1"/>
  <c r="BW13" s="1"/>
  <c r="BV14" s="1"/>
  <c r="BW14" s="1"/>
  <c r="BV15" s="1"/>
  <c r="BW15" s="1"/>
  <c r="BV16" s="1"/>
  <c r="BW16" s="1"/>
  <c r="BV17" s="1"/>
  <c r="BW17" s="1"/>
  <c r="BV18" s="1"/>
  <c r="BW18" s="1"/>
  <c r="BV19" s="1"/>
  <c r="BW19" s="1"/>
  <c r="BV20" s="1"/>
  <c r="BW20" s="1"/>
  <c r="BV21" s="1"/>
  <c r="BW21" s="1"/>
  <c r="BV22" s="1"/>
  <c r="BW22" s="1"/>
  <c r="BV23" s="1"/>
  <c r="BW23" s="1"/>
  <c r="BV24" s="1"/>
  <c r="BW24" s="1"/>
  <c r="BV25" s="1"/>
  <c r="BW25" s="1"/>
  <c r="BV26" s="1"/>
  <c r="BW26" s="1"/>
  <c r="BV27" s="1"/>
  <c r="BW27" s="1"/>
  <c r="BV28" s="1"/>
  <c r="BW28" s="1"/>
  <c r="BV29" s="1"/>
  <c r="BW29" s="1"/>
  <c r="BV30" s="1"/>
  <c r="BW30" s="1"/>
  <c r="BV31" s="1"/>
  <c r="BW31" s="1"/>
  <c r="BV32" s="1"/>
  <c r="BW32" s="1"/>
  <c r="BV33" s="1"/>
  <c r="BW33" s="1"/>
  <c r="BV34" s="1"/>
  <c r="BW34" s="1"/>
  <c r="BV35" s="1"/>
  <c r="BW35" s="1"/>
  <c r="BV36" s="1"/>
  <c r="BW36" s="1"/>
  <c r="BV37" s="1"/>
  <c r="BW37" s="1"/>
  <c r="BV38" s="1"/>
  <c r="BW38" s="1"/>
  <c r="BV39" s="1"/>
  <c r="BW39" s="1"/>
  <c r="BV40" s="1"/>
  <c r="BW40" s="1"/>
  <c r="BV41" s="1"/>
  <c r="BW41" s="1"/>
  <c r="BV42" s="1"/>
  <c r="BW42" s="1"/>
  <c r="BV43" s="1"/>
  <c r="BW43" s="1"/>
  <c r="BV44" s="1"/>
  <c r="BW44" s="1"/>
  <c r="BV45" s="1"/>
  <c r="BW45" s="1"/>
  <c r="BV46" s="1"/>
  <c r="BW46" s="1"/>
  <c r="BV47" s="1"/>
  <c r="BW47" s="1"/>
  <c r="BV48" s="1"/>
  <c r="BW48" s="1"/>
  <c r="BV49" s="1"/>
  <c r="BW49" s="1"/>
  <c r="BV50" s="1"/>
  <c r="BW50" s="1"/>
  <c r="BV51" s="1"/>
  <c r="BW51" s="1"/>
  <c r="BV52" s="1"/>
  <c r="BW52" s="1"/>
  <c r="BV53" s="1"/>
  <c r="BW53" s="1"/>
  <c r="BV54" s="1"/>
  <c r="BW54" s="1"/>
  <c r="BV55" s="1"/>
  <c r="BW55" s="1"/>
  <c r="BV56" s="1"/>
  <c r="BW56" s="1"/>
  <c r="BV57" s="1"/>
  <c r="BW57" s="1"/>
  <c r="BV58" s="1"/>
  <c r="BW58" s="1"/>
  <c r="CQ10"/>
  <c r="CR10" s="1"/>
  <c r="CQ11" s="1"/>
  <c r="CR11" s="1"/>
  <c r="CQ12" s="1"/>
  <c r="CR12" s="1"/>
  <c r="CQ13" s="1"/>
  <c r="CR13" s="1"/>
  <c r="CQ14" s="1"/>
  <c r="CR14" s="1"/>
  <c r="CQ15" s="1"/>
  <c r="CR15" s="1"/>
  <c r="CQ16" s="1"/>
  <c r="CR16" s="1"/>
  <c r="CQ17" s="1"/>
  <c r="CR17" s="1"/>
  <c r="CQ18" s="1"/>
  <c r="CR18" s="1"/>
  <c r="CQ19" s="1"/>
  <c r="CR19" s="1"/>
  <c r="CQ20" s="1"/>
  <c r="CR20" s="1"/>
  <c r="CQ21" s="1"/>
  <c r="CR21" s="1"/>
  <c r="CQ22" s="1"/>
  <c r="CR22" s="1"/>
  <c r="CQ23" s="1"/>
  <c r="CR23" s="1"/>
  <c r="CQ24" s="1"/>
  <c r="CR24" s="1"/>
  <c r="CQ25" s="1"/>
  <c r="CR25" s="1"/>
  <c r="CQ26" s="1"/>
  <c r="CR26" s="1"/>
  <c r="CQ27" s="1"/>
  <c r="CR27" s="1"/>
  <c r="CQ28" s="1"/>
  <c r="CR28" s="1"/>
  <c r="CQ29" s="1"/>
  <c r="CR29" s="1"/>
  <c r="CQ30" s="1"/>
  <c r="CR30" s="1"/>
  <c r="CQ31" s="1"/>
  <c r="CR31" s="1"/>
  <c r="CQ32" s="1"/>
  <c r="CR32" s="1"/>
  <c r="CQ33" s="1"/>
  <c r="CR33" s="1"/>
  <c r="CQ34" s="1"/>
  <c r="CR34" s="1"/>
  <c r="CQ35" s="1"/>
  <c r="CR35" s="1"/>
  <c r="CQ36" s="1"/>
  <c r="CR36" s="1"/>
  <c r="CQ37" s="1"/>
  <c r="CR37" s="1"/>
  <c r="CQ38" s="1"/>
  <c r="CR38" s="1"/>
  <c r="CQ39" s="1"/>
  <c r="CR39" s="1"/>
  <c r="CQ40" s="1"/>
  <c r="CR40" s="1"/>
  <c r="CQ41" s="1"/>
  <c r="CR41" s="1"/>
  <c r="CQ42" s="1"/>
  <c r="CR42" s="1"/>
  <c r="CQ43" s="1"/>
  <c r="CR43" s="1"/>
  <c r="CQ44" s="1"/>
  <c r="CR44" s="1"/>
  <c r="CQ45" s="1"/>
  <c r="CR45" s="1"/>
  <c r="CQ46" s="1"/>
  <c r="CR46" s="1"/>
  <c r="CQ47" s="1"/>
  <c r="CR47" s="1"/>
  <c r="CQ48" s="1"/>
  <c r="CR48" s="1"/>
  <c r="CQ49" s="1"/>
  <c r="CR49" s="1"/>
  <c r="CQ50" s="1"/>
  <c r="CR50" s="1"/>
  <c r="CQ51" s="1"/>
  <c r="CR51" s="1"/>
  <c r="CQ52" s="1"/>
  <c r="CR52" s="1"/>
  <c r="CQ53" s="1"/>
  <c r="CR53" s="1"/>
  <c r="CQ54" s="1"/>
  <c r="CR54" s="1"/>
  <c r="CQ55" s="1"/>
  <c r="CR55" s="1"/>
  <c r="CQ56" s="1"/>
  <c r="CR56" s="1"/>
  <c r="CQ57" s="1"/>
  <c r="CR57" s="1"/>
  <c r="CQ58" s="1"/>
  <c r="CR58" s="1"/>
  <c r="DK10"/>
  <c r="DL10" s="1"/>
  <c r="DK11" s="1"/>
  <c r="DL11" s="1"/>
  <c r="DK12" s="1"/>
  <c r="DL12" s="1"/>
  <c r="DK13" s="1"/>
  <c r="DL13" s="1"/>
  <c r="DK14" s="1"/>
  <c r="DL14" s="1"/>
  <c r="DK15" s="1"/>
  <c r="DL15" s="1"/>
  <c r="DK16" s="1"/>
  <c r="DL16" s="1"/>
  <c r="DK17" s="1"/>
  <c r="DL17" s="1"/>
  <c r="DK18" s="1"/>
  <c r="DL18" s="1"/>
  <c r="DK19" s="1"/>
  <c r="DL19" s="1"/>
  <c r="DK20" s="1"/>
  <c r="DL20" s="1"/>
  <c r="DK21" s="1"/>
  <c r="DL21" s="1"/>
  <c r="DK22" s="1"/>
  <c r="DL22" s="1"/>
  <c r="DK23" s="1"/>
  <c r="DL23" s="1"/>
  <c r="DK24" s="1"/>
  <c r="DL24" s="1"/>
  <c r="DK25" s="1"/>
  <c r="DL25" s="1"/>
  <c r="DK26" s="1"/>
  <c r="DL26" s="1"/>
  <c r="DK27" s="1"/>
  <c r="DL27" s="1"/>
  <c r="DK28" s="1"/>
  <c r="DL28" s="1"/>
  <c r="DK29" s="1"/>
  <c r="DL29" s="1"/>
  <c r="DK30" s="1"/>
  <c r="DL30" s="1"/>
  <c r="DK31" s="1"/>
  <c r="DL31" s="1"/>
  <c r="DK32" s="1"/>
  <c r="DL32" s="1"/>
  <c r="DK33" s="1"/>
  <c r="DL33" s="1"/>
  <c r="DK34" s="1"/>
  <c r="DL34" s="1"/>
  <c r="DK35" s="1"/>
  <c r="DL35" s="1"/>
  <c r="DK36" s="1"/>
  <c r="DL36" s="1"/>
  <c r="DK37" s="1"/>
  <c r="DL37" s="1"/>
  <c r="DK38" s="1"/>
  <c r="DL38" s="1"/>
  <c r="DK39" s="1"/>
  <c r="DL39" s="1"/>
  <c r="DK40" s="1"/>
  <c r="DL40" s="1"/>
  <c r="DK41" s="1"/>
  <c r="DL41" s="1"/>
  <c r="DK42" s="1"/>
  <c r="DL42" s="1"/>
  <c r="DK43" s="1"/>
  <c r="DL43" s="1"/>
  <c r="DK44" s="1"/>
  <c r="DL44" s="1"/>
  <c r="DK45" s="1"/>
  <c r="DL45" s="1"/>
  <c r="DK46" s="1"/>
  <c r="DL46" s="1"/>
  <c r="DK47" s="1"/>
  <c r="DL47" s="1"/>
  <c r="DK48" s="1"/>
  <c r="DL48" s="1"/>
  <c r="DK49" s="1"/>
  <c r="DL49" s="1"/>
  <c r="DK50" s="1"/>
  <c r="DL50" s="1"/>
  <c r="DK51" s="1"/>
  <c r="DL51" s="1"/>
  <c r="DK52" s="1"/>
  <c r="DL52" s="1"/>
  <c r="DK53" s="1"/>
  <c r="DL53" s="1"/>
  <c r="DK54" s="1"/>
  <c r="DL54" s="1"/>
  <c r="DK55" s="1"/>
  <c r="DL55" s="1"/>
  <c r="DK56" s="1"/>
  <c r="DL56" s="1"/>
  <c r="DK57" s="1"/>
  <c r="DL57" s="1"/>
  <c r="DK58" s="1"/>
  <c r="DL58" s="1"/>
  <c r="EE10"/>
  <c r="EF10" s="1"/>
  <c r="EE11" s="1"/>
  <c r="EF11" s="1"/>
  <c r="EE12" s="1"/>
  <c r="EF12" s="1"/>
  <c r="EE13" s="1"/>
  <c r="EF13" s="1"/>
  <c r="EE14" s="1"/>
  <c r="EF14" s="1"/>
  <c r="EE15" s="1"/>
  <c r="EF15" s="1"/>
  <c r="EE16" s="1"/>
  <c r="EF16" s="1"/>
  <c r="EE17" s="1"/>
  <c r="EF17" s="1"/>
  <c r="EE18" s="1"/>
  <c r="EF18" s="1"/>
  <c r="EE19" s="1"/>
  <c r="EF19" s="1"/>
  <c r="EE20" s="1"/>
  <c r="EF20" s="1"/>
  <c r="EE21" s="1"/>
  <c r="EF21" s="1"/>
  <c r="EE22" s="1"/>
  <c r="EF22" s="1"/>
  <c r="EE23" s="1"/>
  <c r="EF23" s="1"/>
  <c r="EE24" s="1"/>
  <c r="EF24" s="1"/>
  <c r="EE25" s="1"/>
  <c r="EF25" s="1"/>
  <c r="EE26" s="1"/>
  <c r="EF26" s="1"/>
  <c r="EE27" s="1"/>
  <c r="EF27" s="1"/>
  <c r="EE28" s="1"/>
  <c r="EF28" s="1"/>
  <c r="EE29" s="1"/>
  <c r="EF29" s="1"/>
  <c r="EE30" s="1"/>
  <c r="EF30" s="1"/>
  <c r="EE31" s="1"/>
  <c r="EF31" s="1"/>
  <c r="EE32" s="1"/>
  <c r="EF32" s="1"/>
  <c r="EE33" s="1"/>
  <c r="EF33" s="1"/>
  <c r="EE34" s="1"/>
  <c r="EF34" s="1"/>
  <c r="EE35" s="1"/>
  <c r="EF35" s="1"/>
  <c r="EE36" s="1"/>
  <c r="EF36" s="1"/>
  <c r="EE37" s="1"/>
  <c r="EF37" s="1"/>
  <c r="EE38" s="1"/>
  <c r="EF38" s="1"/>
  <c r="EE39" s="1"/>
  <c r="EF39" s="1"/>
  <c r="EE40" s="1"/>
  <c r="EF40" s="1"/>
  <c r="EE41" s="1"/>
  <c r="EF41" s="1"/>
  <c r="EE42" s="1"/>
  <c r="EF42" s="1"/>
  <c r="EE43" s="1"/>
  <c r="EF43" s="1"/>
  <c r="EE44" s="1"/>
  <c r="EF44" s="1"/>
  <c r="EE45" s="1"/>
  <c r="EF45" s="1"/>
  <c r="EE46" s="1"/>
  <c r="EF46" s="1"/>
  <c r="EE47" s="1"/>
  <c r="EF47" s="1"/>
  <c r="EE48" s="1"/>
  <c r="EF48" s="1"/>
  <c r="EE49" s="1"/>
  <c r="EF49" s="1"/>
  <c r="EE50" s="1"/>
  <c r="EF50" s="1"/>
  <c r="EE51" s="1"/>
  <c r="EF51" s="1"/>
  <c r="EE52" s="1"/>
  <c r="EF52" s="1"/>
  <c r="EE53" s="1"/>
  <c r="EF53" s="1"/>
  <c r="EE54" s="1"/>
  <c r="EF54" s="1"/>
  <c r="EE55" s="1"/>
  <c r="EF55" s="1"/>
  <c r="EE56" s="1"/>
  <c r="EF56" s="1"/>
  <c r="EE57" s="1"/>
  <c r="EF57" s="1"/>
  <c r="EE58" s="1"/>
  <c r="EF58" s="1"/>
  <c r="EE59" s="1"/>
  <c r="EF59" s="1"/>
  <c r="H139"/>
  <c r="H140"/>
  <c r="H141"/>
  <c r="H142"/>
  <c r="H145"/>
  <c r="O154"/>
  <c r="O156"/>
  <c r="O158"/>
  <c r="O160"/>
  <c r="E233"/>
  <c r="H233" s="1"/>
  <c r="M236"/>
  <c r="O235" s="1"/>
  <c r="O237" s="1"/>
  <c r="E239"/>
  <c r="H239" s="1"/>
  <c r="O239"/>
  <c r="I241"/>
  <c r="I242"/>
  <c r="L243"/>
  <c r="I243" s="1"/>
  <c r="L244"/>
  <c r="I244" s="1"/>
  <c r="I245"/>
  <c r="L246"/>
  <c r="I246" s="1"/>
  <c r="E252"/>
  <c r="H252" s="1"/>
  <c r="G253"/>
  <c r="E258"/>
  <c r="H258" s="1"/>
  <c r="E264"/>
  <c r="H264" s="1"/>
  <c r="G265"/>
  <c r="E272"/>
  <c r="H272" s="1"/>
  <c r="G277"/>
  <c r="H277" s="1"/>
  <c r="I277" s="1"/>
  <c r="J277" s="1"/>
  <c r="K277" s="1"/>
  <c r="F278" s="1"/>
  <c r="G278" s="1"/>
  <c r="H278" s="1"/>
  <c r="I278" s="1"/>
  <c r="J278" s="1"/>
  <c r="K278" s="1"/>
  <c r="E281"/>
  <c r="F281"/>
  <c r="E282"/>
  <c r="L328"/>
  <c r="L329"/>
  <c r="L344"/>
  <c r="L346"/>
  <c r="L349"/>
  <c r="L351"/>
  <c r="L352"/>
  <c r="L355"/>
  <c r="L357"/>
  <c r="L359"/>
  <c r="L360"/>
  <c r="L361"/>
  <c r="L364"/>
  <c r="B409"/>
  <c r="B410" s="1"/>
  <c r="B411" s="1"/>
  <c r="B412" s="1"/>
  <c r="B413" s="1"/>
  <c r="B414" s="1"/>
  <c r="B415" s="1"/>
  <c r="B416" s="1"/>
  <c r="B417" s="1"/>
  <c r="B418" s="1"/>
  <c r="B419" s="1"/>
  <c r="B420" s="1"/>
  <c r="B421" s="1"/>
  <c r="L411"/>
  <c r="L412"/>
  <c r="L413"/>
  <c r="L414"/>
  <c r="L415"/>
  <c r="L416"/>
  <c r="L417"/>
  <c r="L418"/>
  <c r="L419"/>
  <c r="L420"/>
  <c r="L421"/>
  <c r="L422"/>
  <c r="B423"/>
  <c r="L423"/>
  <c r="B424"/>
  <c r="L424"/>
  <c r="B425"/>
  <c r="L425"/>
  <c r="B426"/>
  <c r="L426"/>
  <c r="B427"/>
  <c r="L427"/>
  <c r="B428"/>
  <c r="L428"/>
  <c r="B429"/>
  <c r="L429"/>
  <c r="B430"/>
  <c r="L430"/>
  <c r="B431"/>
  <c r="L431"/>
  <c r="B432"/>
  <c r="L432"/>
  <c r="B433"/>
  <c r="L433"/>
  <c r="B434"/>
  <c r="L434"/>
  <c r="B435"/>
  <c r="L435"/>
  <c r="L436"/>
  <c r="L437"/>
  <c r="L438"/>
  <c r="L439"/>
  <c r="L440"/>
  <c r="L44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6"/>
  <c r="B467" s="1"/>
  <c r="B468" s="1"/>
  <c r="B469" s="1"/>
  <c r="B470" s="1"/>
  <c r="B471" s="1"/>
  <c r="B472" s="1"/>
  <c r="B473" s="1"/>
  <c r="B474" s="1"/>
  <c r="B475" s="1"/>
  <c r="B476" s="1"/>
  <c r="B477" s="1"/>
  <c r="B478" s="1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L510"/>
  <c r="L511"/>
  <c r="L512"/>
  <c r="L513"/>
  <c r="L514"/>
  <c r="L515"/>
  <c r="L516"/>
  <c r="L517"/>
  <c r="L518"/>
  <c r="L519"/>
  <c r="L520"/>
  <c r="L521"/>
  <c r="L522"/>
  <c r="L523"/>
  <c r="L524"/>
  <c r="K12" i="7" l="1"/>
  <c r="D35" s="1"/>
  <c r="L35" s="1"/>
  <c r="L33" i="6"/>
  <c r="H31"/>
  <c r="O33" s="1"/>
  <c r="O37" i="5"/>
  <c r="P37" s="1"/>
  <c r="Q37" s="1"/>
  <c r="T18"/>
  <c r="W18" s="1"/>
  <c r="X18" s="1"/>
  <c r="Y18" s="1"/>
  <c r="K23"/>
  <c r="O31"/>
  <c r="M4"/>
  <c r="R12"/>
  <c r="K8" s="1"/>
  <c r="O24"/>
  <c r="S1"/>
  <c r="AK8" i="4"/>
  <c r="AL8" s="1"/>
  <c r="H281"/>
  <c r="F283" s="1"/>
  <c r="Y8"/>
  <c r="Z8" s="1"/>
  <c r="S8"/>
  <c r="T8" s="1"/>
  <c r="I247"/>
  <c r="H143"/>
  <c r="H147" s="1"/>
  <c r="H149" s="1"/>
  <c r="AS8"/>
  <c r="AQ9"/>
  <c r="AR9" s="1"/>
  <c r="AG8"/>
  <c r="AE9"/>
  <c r="AF9" s="1"/>
  <c r="F22" i="5"/>
  <c r="J22" s="1"/>
  <c r="Q22"/>
  <c r="I22"/>
  <c r="F21"/>
  <c r="J21" s="1"/>
  <c r="Q21"/>
  <c r="I21"/>
  <c r="F20"/>
  <c r="J20" s="1"/>
  <c r="Q20"/>
  <c r="I20"/>
  <c r="F19"/>
  <c r="J19" s="1"/>
  <c r="Q19"/>
  <c r="I19"/>
  <c r="F17"/>
  <c r="J17" s="1"/>
  <c r="T17"/>
  <c r="W17" s="1"/>
  <c r="X17" s="1"/>
  <c r="Y17" s="1"/>
  <c r="I17"/>
  <c r="P23"/>
  <c r="E14"/>
  <c r="I26"/>
  <c r="T26"/>
  <c r="W26" s="1"/>
  <c r="X26" s="1"/>
  <c r="Y26" s="1"/>
  <c r="F26"/>
  <c r="J26" s="1"/>
  <c r="M22"/>
  <c r="M21"/>
  <c r="M20"/>
  <c r="M19"/>
  <c r="K9"/>
  <c r="K10" s="1"/>
  <c r="I16"/>
  <c r="Q16"/>
  <c r="F15"/>
  <c r="J15" s="1"/>
  <c r="M15" s="1"/>
  <c r="T15"/>
  <c r="W15" s="1"/>
  <c r="X15" s="1"/>
  <c r="Y15" s="1"/>
  <c r="J9"/>
  <c r="J10" s="1"/>
  <c r="D11"/>
  <c r="M28"/>
  <c r="F18"/>
  <c r="J18" s="1"/>
  <c r="M18" s="1"/>
  <c r="F16"/>
  <c r="J16" s="1"/>
  <c r="H33" i="7" l="1"/>
  <c r="O35" s="1"/>
  <c r="M26" i="5"/>
  <c r="K24" s="1"/>
  <c r="M16"/>
  <c r="AM8" i="4"/>
  <c r="AK9"/>
  <c r="AL9" s="1"/>
  <c r="AA8"/>
  <c r="Y9"/>
  <c r="Z9" s="1"/>
  <c r="S9"/>
  <c r="T9" s="1"/>
  <c r="U8"/>
  <c r="F14" i="5"/>
  <c r="J14" s="1"/>
  <c r="Q14"/>
  <c r="Q23" s="1"/>
  <c r="T14"/>
  <c r="W14" s="1"/>
  <c r="X14" s="1"/>
  <c r="Y14" s="1"/>
  <c r="I14"/>
  <c r="I23" s="1"/>
  <c r="M10"/>
  <c r="M17"/>
  <c r="AG9" i="4"/>
  <c r="AE10"/>
  <c r="AF10" s="1"/>
  <c r="AS9"/>
  <c r="AQ10"/>
  <c r="AR10" s="1"/>
  <c r="AM9" l="1"/>
  <c r="AK10"/>
  <c r="AL10" s="1"/>
  <c r="AA9"/>
  <c r="Y10"/>
  <c r="Z10" s="1"/>
  <c r="U9"/>
  <c r="S10"/>
  <c r="T10" s="1"/>
  <c r="AS10"/>
  <c r="AQ11"/>
  <c r="AR11" s="1"/>
  <c r="AG10"/>
  <c r="AE11"/>
  <c r="AF11" s="1"/>
  <c r="F5" i="5"/>
  <c r="K3" s="1"/>
  <c r="M8"/>
  <c r="M9" s="1"/>
  <c r="J23"/>
  <c r="M14"/>
  <c r="K12" s="1"/>
  <c r="D33" l="1"/>
  <c r="H31"/>
  <c r="AK11" i="4"/>
  <c r="AL11" s="1"/>
  <c r="AM10"/>
  <c r="Y11"/>
  <c r="Z11" s="1"/>
  <c r="AA10"/>
  <c r="S11"/>
  <c r="T11" s="1"/>
  <c r="U10"/>
  <c r="L33" i="5"/>
  <c r="AG11" i="4"/>
  <c r="AE12"/>
  <c r="AF12" s="1"/>
  <c r="AS11"/>
  <c r="AQ12"/>
  <c r="AR12" s="1"/>
  <c r="O33" i="5" l="1"/>
  <c r="AK12" i="4"/>
  <c r="AL12" s="1"/>
  <c r="AM11"/>
  <c r="Y12"/>
  <c r="Z12" s="1"/>
  <c r="AA11"/>
  <c r="U11"/>
  <c r="S12"/>
  <c r="T12" s="1"/>
  <c r="AS12"/>
  <c r="AQ13"/>
  <c r="AR13" s="1"/>
  <c r="AG12"/>
  <c r="AE13"/>
  <c r="AF13" s="1"/>
  <c r="AK13" l="1"/>
  <c r="AL13" s="1"/>
  <c r="AM12"/>
  <c r="Y13"/>
  <c r="Z13" s="1"/>
  <c r="AA12"/>
  <c r="S13"/>
  <c r="T13" s="1"/>
  <c r="U12"/>
  <c r="AG13"/>
  <c r="AE14"/>
  <c r="AF14" s="1"/>
  <c r="AS13"/>
  <c r="AQ14"/>
  <c r="AR14" s="1"/>
  <c r="AK14" l="1"/>
  <c r="AL14" s="1"/>
  <c r="AM13"/>
  <c r="Y14"/>
  <c r="Z14" s="1"/>
  <c r="AA13"/>
  <c r="U13"/>
  <c r="S14"/>
  <c r="T14" s="1"/>
  <c r="AS14"/>
  <c r="AQ15"/>
  <c r="AR15" s="1"/>
  <c r="AG14"/>
  <c r="AE15"/>
  <c r="AF15" s="1"/>
  <c r="AM14" l="1"/>
  <c r="AK15"/>
  <c r="AL15" s="1"/>
  <c r="AA14"/>
  <c r="Y15"/>
  <c r="Z15" s="1"/>
  <c r="S15"/>
  <c r="T15" s="1"/>
  <c r="U14"/>
  <c r="AG15"/>
  <c r="AE16"/>
  <c r="AF16" s="1"/>
  <c r="AS15"/>
  <c r="AQ16"/>
  <c r="AR16" s="1"/>
  <c r="AK16" l="1"/>
  <c r="AL16" s="1"/>
  <c r="AM15"/>
  <c r="Y16"/>
  <c r="Z16" s="1"/>
  <c r="AA15"/>
  <c r="U15"/>
  <c r="S16"/>
  <c r="T16" s="1"/>
  <c r="AS16"/>
  <c r="AQ17"/>
  <c r="AR17" s="1"/>
  <c r="AG16"/>
  <c r="AE17"/>
  <c r="AF17" s="1"/>
  <c r="AK17" l="1"/>
  <c r="AL17" s="1"/>
  <c r="AM16"/>
  <c r="Y17"/>
  <c r="Z17" s="1"/>
  <c r="AA16"/>
  <c r="S17"/>
  <c r="T17" s="1"/>
  <c r="U16"/>
  <c r="AG17"/>
  <c r="AE18"/>
  <c r="AF18" s="1"/>
  <c r="AS17"/>
  <c r="AQ18"/>
  <c r="AR18" s="1"/>
  <c r="AM17" l="1"/>
  <c r="AK18"/>
  <c r="AL18" s="1"/>
  <c r="Y18"/>
  <c r="Z18" s="1"/>
  <c r="AA17"/>
  <c r="U17"/>
  <c r="S18"/>
  <c r="T18" s="1"/>
  <c r="AS18"/>
  <c r="AQ19"/>
  <c r="AR19" s="1"/>
  <c r="AG18"/>
  <c r="AE19"/>
  <c r="AF19" s="1"/>
  <c r="AM18" l="1"/>
  <c r="AK19"/>
  <c r="AL19" s="1"/>
  <c r="AA18"/>
  <c r="Y19"/>
  <c r="Z19" s="1"/>
  <c r="S19"/>
  <c r="T19" s="1"/>
  <c r="U18"/>
  <c r="AG19"/>
  <c r="AE20"/>
  <c r="AF20" s="1"/>
  <c r="AS19"/>
  <c r="AQ20"/>
  <c r="AR20" s="1"/>
  <c r="AK20" l="1"/>
  <c r="AL20" s="1"/>
  <c r="AM19"/>
  <c r="AA19"/>
  <c r="Y20"/>
  <c r="Z20" s="1"/>
  <c r="U19"/>
  <c r="S20"/>
  <c r="T20" s="1"/>
  <c r="AS20"/>
  <c r="AQ21"/>
  <c r="AR21" s="1"/>
  <c r="AG20"/>
  <c r="AE21"/>
  <c r="AF21" s="1"/>
  <c r="AK21" l="1"/>
  <c r="AL21" s="1"/>
  <c r="AM20"/>
  <c r="AA20"/>
  <c r="Y21"/>
  <c r="Z21" s="1"/>
  <c r="S21"/>
  <c r="T21" s="1"/>
  <c r="U20"/>
  <c r="AG21"/>
  <c r="AE22"/>
  <c r="AF22" s="1"/>
  <c r="AS21"/>
  <c r="AQ22"/>
  <c r="AR22" s="1"/>
  <c r="AK22" l="1"/>
  <c r="AL22" s="1"/>
  <c r="AM21"/>
  <c r="Y22"/>
  <c r="Z22" s="1"/>
  <c r="AA21"/>
  <c r="U21"/>
  <c r="S22"/>
  <c r="T22" s="1"/>
  <c r="AS22"/>
  <c r="AQ23"/>
  <c r="AR23" s="1"/>
  <c r="AG22"/>
  <c r="AE23"/>
  <c r="AF23" s="1"/>
  <c r="AK23" l="1"/>
  <c r="AL23" s="1"/>
  <c r="AM22"/>
  <c r="Y23"/>
  <c r="Z23" s="1"/>
  <c r="AA22"/>
  <c r="S23"/>
  <c r="T23" s="1"/>
  <c r="U22"/>
  <c r="AG23"/>
  <c r="AE24"/>
  <c r="AF24" s="1"/>
  <c r="AS23"/>
  <c r="AQ24"/>
  <c r="AR24" s="1"/>
  <c r="AM23" l="1"/>
  <c r="AK24"/>
  <c r="AL24" s="1"/>
  <c r="AA23"/>
  <c r="Y24"/>
  <c r="Z24" s="1"/>
  <c r="U23"/>
  <c r="S24"/>
  <c r="T24" s="1"/>
  <c r="AS24"/>
  <c r="AQ25"/>
  <c r="AR25" s="1"/>
  <c r="AG24"/>
  <c r="AE25"/>
  <c r="AF25" s="1"/>
  <c r="AM24" l="1"/>
  <c r="AK25"/>
  <c r="AL25" s="1"/>
  <c r="Y25"/>
  <c r="Z25" s="1"/>
  <c r="AA24"/>
  <c r="S25"/>
  <c r="T25" s="1"/>
  <c r="U24"/>
  <c r="AG25"/>
  <c r="AE26"/>
  <c r="AF26" s="1"/>
  <c r="AS25"/>
  <c r="AQ26"/>
  <c r="AR26" s="1"/>
  <c r="AK26" l="1"/>
  <c r="AL26" s="1"/>
  <c r="AM25"/>
  <c r="AA25"/>
  <c r="Y26"/>
  <c r="Z26" s="1"/>
  <c r="U25"/>
  <c r="S26"/>
  <c r="T26" s="1"/>
  <c r="AG26"/>
  <c r="AE27"/>
  <c r="AF27" s="1"/>
  <c r="AS26"/>
  <c r="AQ27"/>
  <c r="AR27" s="1"/>
  <c r="AM26" l="1"/>
  <c r="AK27"/>
  <c r="AL27" s="1"/>
  <c r="Y27"/>
  <c r="Z27" s="1"/>
  <c r="AA26"/>
  <c r="S27"/>
  <c r="T27" s="1"/>
  <c r="U26"/>
  <c r="AS27"/>
  <c r="AQ28"/>
  <c r="AR28" s="1"/>
  <c r="AG27"/>
  <c r="AE28"/>
  <c r="AF28" s="1"/>
  <c r="AM27" l="1"/>
  <c r="AK28"/>
  <c r="AL28" s="1"/>
  <c r="AA27"/>
  <c r="Y28"/>
  <c r="Z28" s="1"/>
  <c r="U27"/>
  <c r="S28"/>
  <c r="T28" s="1"/>
  <c r="AG28"/>
  <c r="AE29"/>
  <c r="AF29" s="1"/>
  <c r="AS28"/>
  <c r="AQ29"/>
  <c r="AR29" s="1"/>
  <c r="AM28" l="1"/>
  <c r="AK29"/>
  <c r="AL29" s="1"/>
  <c r="AA28"/>
  <c r="Y29"/>
  <c r="Z29" s="1"/>
  <c r="S29"/>
  <c r="T29" s="1"/>
  <c r="U28"/>
  <c r="AS29"/>
  <c r="AQ30"/>
  <c r="AR30" s="1"/>
  <c r="AG29"/>
  <c r="AE30"/>
  <c r="AF30" s="1"/>
  <c r="AM29" l="1"/>
  <c r="AK30"/>
  <c r="AL30" s="1"/>
  <c r="Y30"/>
  <c r="Z30" s="1"/>
  <c r="AA29"/>
  <c r="U29"/>
  <c r="S30"/>
  <c r="T30" s="1"/>
  <c r="AG30"/>
  <c r="AE31"/>
  <c r="AF31" s="1"/>
  <c r="AS30"/>
  <c r="AQ31"/>
  <c r="AR31" s="1"/>
  <c r="AK31" l="1"/>
  <c r="AL31" s="1"/>
  <c r="AM30"/>
  <c r="AA30"/>
  <c r="Y31"/>
  <c r="Z31" s="1"/>
  <c r="S31"/>
  <c r="T31" s="1"/>
  <c r="U30"/>
  <c r="AS31"/>
  <c r="AQ32"/>
  <c r="AR32" s="1"/>
  <c r="AG31"/>
  <c r="AE32"/>
  <c r="AF32" s="1"/>
  <c r="AK32" l="1"/>
  <c r="AL32" s="1"/>
  <c r="AM31"/>
  <c r="Y32"/>
  <c r="Z32" s="1"/>
  <c r="AA31"/>
  <c r="U31"/>
  <c r="S32"/>
  <c r="T32" s="1"/>
  <c r="AG32"/>
  <c r="AE33"/>
  <c r="AF33" s="1"/>
  <c r="AS32"/>
  <c r="AQ33"/>
  <c r="AR33" s="1"/>
  <c r="AK33" l="1"/>
  <c r="AL33" s="1"/>
  <c r="AM32"/>
  <c r="Y33"/>
  <c r="Z33" s="1"/>
  <c r="AA32"/>
  <c r="S33"/>
  <c r="T33" s="1"/>
  <c r="U32"/>
  <c r="AS33"/>
  <c r="AQ34"/>
  <c r="AR34" s="1"/>
  <c r="AG33"/>
  <c r="AE34"/>
  <c r="AF34" s="1"/>
  <c r="AM33" l="1"/>
  <c r="AK34"/>
  <c r="AL34" s="1"/>
  <c r="Y34"/>
  <c r="Z34" s="1"/>
  <c r="AA33"/>
  <c r="U33"/>
  <c r="S34"/>
  <c r="T34" s="1"/>
  <c r="AG34"/>
  <c r="AE35"/>
  <c r="AF35" s="1"/>
  <c r="AS34"/>
  <c r="AQ35"/>
  <c r="AR35" s="1"/>
  <c r="AK35" l="1"/>
  <c r="AL35" s="1"/>
  <c r="AM34"/>
  <c r="Y35"/>
  <c r="Z35" s="1"/>
  <c r="AA34"/>
  <c r="S35"/>
  <c r="T35" s="1"/>
  <c r="U34"/>
  <c r="AS35"/>
  <c r="AQ36"/>
  <c r="AR36" s="1"/>
  <c r="AG35"/>
  <c r="AE36"/>
  <c r="AF36" s="1"/>
  <c r="AK36" l="1"/>
  <c r="AL36" s="1"/>
  <c r="AM35"/>
  <c r="Y36"/>
  <c r="Z36" s="1"/>
  <c r="AA35"/>
  <c r="U35"/>
  <c r="S36"/>
  <c r="T36" s="1"/>
  <c r="AG36"/>
  <c r="AE37"/>
  <c r="AF37" s="1"/>
  <c r="AS36"/>
  <c r="AQ37"/>
  <c r="AR37" s="1"/>
  <c r="AK37" l="1"/>
  <c r="AL37" s="1"/>
  <c r="AM36"/>
  <c r="AA36"/>
  <c r="Y37"/>
  <c r="Z37" s="1"/>
  <c r="S37"/>
  <c r="T37" s="1"/>
  <c r="U36"/>
  <c r="AS37"/>
  <c r="AQ38"/>
  <c r="AR38" s="1"/>
  <c r="AG37"/>
  <c r="AE38"/>
  <c r="AF38" s="1"/>
  <c r="AK38" l="1"/>
  <c r="AL38" s="1"/>
  <c r="AM37"/>
  <c r="Y38"/>
  <c r="Z38" s="1"/>
  <c r="AA37"/>
  <c r="U37"/>
  <c r="S38"/>
  <c r="T38" s="1"/>
  <c r="AG38"/>
  <c r="AE39"/>
  <c r="AF39" s="1"/>
  <c r="AS38"/>
  <c r="AQ39"/>
  <c r="AR39" s="1"/>
  <c r="AK39" l="1"/>
  <c r="AL39" s="1"/>
  <c r="AM38"/>
  <c r="AA38"/>
  <c r="Y39"/>
  <c r="Z39" s="1"/>
  <c r="S39"/>
  <c r="T39" s="1"/>
  <c r="U38"/>
  <c r="AS39"/>
  <c r="AQ40"/>
  <c r="AR40" s="1"/>
  <c r="AG39"/>
  <c r="AE40"/>
  <c r="AF40" s="1"/>
  <c r="AM39" l="1"/>
  <c r="AK40"/>
  <c r="AL40" s="1"/>
  <c r="AA39"/>
  <c r="Y40"/>
  <c r="Z40" s="1"/>
  <c r="U39"/>
  <c r="S40"/>
  <c r="T40" s="1"/>
  <c r="AG40"/>
  <c r="AE41"/>
  <c r="AF41" s="1"/>
  <c r="AS40"/>
  <c r="AQ41"/>
  <c r="AR41" s="1"/>
  <c r="AK41" l="1"/>
  <c r="AL41" s="1"/>
  <c r="AM40"/>
  <c r="Y41"/>
  <c r="Z41" s="1"/>
  <c r="AA40"/>
  <c r="S41"/>
  <c r="T41" s="1"/>
  <c r="U40"/>
  <c r="AS41"/>
  <c r="AQ42"/>
  <c r="AR42" s="1"/>
  <c r="AG41"/>
  <c r="AE42"/>
  <c r="AF42" s="1"/>
  <c r="AK42" l="1"/>
  <c r="AL42" s="1"/>
  <c r="AM41"/>
  <c r="AA41"/>
  <c r="Y42"/>
  <c r="Z42" s="1"/>
  <c r="U41"/>
  <c r="S42"/>
  <c r="T42" s="1"/>
  <c r="AG42"/>
  <c r="AE43"/>
  <c r="AF43" s="1"/>
  <c r="AS42"/>
  <c r="AQ43"/>
  <c r="AR43" s="1"/>
  <c r="AK43" l="1"/>
  <c r="AL43" s="1"/>
  <c r="AM42"/>
  <c r="AA42"/>
  <c r="Y43"/>
  <c r="Z43" s="1"/>
  <c r="S43"/>
  <c r="T43" s="1"/>
  <c r="U42"/>
  <c r="AS43"/>
  <c r="AQ44"/>
  <c r="AR44" s="1"/>
  <c r="AG43"/>
  <c r="AE44"/>
  <c r="AF44" s="1"/>
  <c r="AK44" l="1"/>
  <c r="AL44" s="1"/>
  <c r="AM43"/>
  <c r="Y44"/>
  <c r="Z44" s="1"/>
  <c r="AA43"/>
  <c r="U43"/>
  <c r="S44"/>
  <c r="T44" s="1"/>
  <c r="AG44"/>
  <c r="AE45"/>
  <c r="AF45" s="1"/>
  <c r="AS44"/>
  <c r="AQ45"/>
  <c r="AR45" s="1"/>
  <c r="AM44" l="1"/>
  <c r="AK45"/>
  <c r="AL45" s="1"/>
  <c r="Y45"/>
  <c r="Z45" s="1"/>
  <c r="AA44"/>
  <c r="S45"/>
  <c r="T45" s="1"/>
  <c r="U44"/>
  <c r="AS45"/>
  <c r="AQ46"/>
  <c r="AR46" s="1"/>
  <c r="AG45"/>
  <c r="AE46"/>
  <c r="AF46" s="1"/>
  <c r="AK46" l="1"/>
  <c r="AL46" s="1"/>
  <c r="AM45"/>
  <c r="Y46"/>
  <c r="Z46" s="1"/>
  <c r="AA45"/>
  <c r="U45"/>
  <c r="S46"/>
  <c r="T46" s="1"/>
  <c r="AG46"/>
  <c r="AE47"/>
  <c r="AF47" s="1"/>
  <c r="AS46"/>
  <c r="AQ47"/>
  <c r="AR47" s="1"/>
  <c r="AM46" l="1"/>
  <c r="AK47"/>
  <c r="AL47" s="1"/>
  <c r="Y47"/>
  <c r="Z47" s="1"/>
  <c r="AA46"/>
  <c r="S47"/>
  <c r="T47" s="1"/>
  <c r="U46"/>
  <c r="AS47"/>
  <c r="AQ48"/>
  <c r="AR48" s="1"/>
  <c r="AG47"/>
  <c r="AE48"/>
  <c r="AF48" s="1"/>
  <c r="AK48" l="1"/>
  <c r="AL48" s="1"/>
  <c r="AM47"/>
  <c r="AA47"/>
  <c r="Y48"/>
  <c r="Z48" s="1"/>
  <c r="U47"/>
  <c r="S48"/>
  <c r="T48" s="1"/>
  <c r="AG48"/>
  <c r="AE49"/>
  <c r="AF49" s="1"/>
  <c r="AS48"/>
  <c r="AQ49"/>
  <c r="AR49" s="1"/>
  <c r="AM48" l="1"/>
  <c r="AK49"/>
  <c r="AL49" s="1"/>
  <c r="Y49"/>
  <c r="Z49" s="1"/>
  <c r="AA48"/>
  <c r="S49"/>
  <c r="T49" s="1"/>
  <c r="U48"/>
  <c r="AS49"/>
  <c r="AQ50"/>
  <c r="AR50" s="1"/>
  <c r="AG49"/>
  <c r="AE50"/>
  <c r="AF50" s="1"/>
  <c r="AK50" l="1"/>
  <c r="AL50" s="1"/>
  <c r="AM49"/>
  <c r="Y50"/>
  <c r="Z50" s="1"/>
  <c r="AA49"/>
  <c r="U49"/>
  <c r="S50"/>
  <c r="T50" s="1"/>
  <c r="AG50"/>
  <c r="AE51"/>
  <c r="AF51" s="1"/>
  <c r="AS50"/>
  <c r="AQ51"/>
  <c r="AR51" s="1"/>
  <c r="AK51" l="1"/>
  <c r="AL51" s="1"/>
  <c r="AM50"/>
  <c r="Y51"/>
  <c r="Z51" s="1"/>
  <c r="AA50"/>
  <c r="S51"/>
  <c r="T51" s="1"/>
  <c r="U50"/>
  <c r="AS51"/>
  <c r="AQ52"/>
  <c r="AR52" s="1"/>
  <c r="AG51"/>
  <c r="AE52"/>
  <c r="AF52" s="1"/>
  <c r="AK52" l="1"/>
  <c r="AL52" s="1"/>
  <c r="AM51"/>
  <c r="AA51"/>
  <c r="Y52"/>
  <c r="Z52" s="1"/>
  <c r="U51"/>
  <c r="S52"/>
  <c r="T52" s="1"/>
  <c r="AG52"/>
  <c r="AE53"/>
  <c r="AF53" s="1"/>
  <c r="AS52"/>
  <c r="AQ53"/>
  <c r="AR53" s="1"/>
  <c r="AM52" l="1"/>
  <c r="AK53"/>
  <c r="AL53" s="1"/>
  <c r="Y53"/>
  <c r="Z53" s="1"/>
  <c r="AA52"/>
  <c r="S53"/>
  <c r="T53" s="1"/>
  <c r="U52"/>
  <c r="AS53"/>
  <c r="AQ54"/>
  <c r="AR54" s="1"/>
  <c r="AG53"/>
  <c r="AE54"/>
  <c r="AF54" s="1"/>
  <c r="AK54" l="1"/>
  <c r="AL54" s="1"/>
  <c r="AM53"/>
  <c r="Y54"/>
  <c r="Z54" s="1"/>
  <c r="AA53"/>
  <c r="U53"/>
  <c r="S54"/>
  <c r="T54" s="1"/>
  <c r="AG54"/>
  <c r="AE55"/>
  <c r="AF55" s="1"/>
  <c r="AS54"/>
  <c r="AQ55"/>
  <c r="AR55" s="1"/>
  <c r="AK55" l="1"/>
  <c r="AL55" s="1"/>
  <c r="AM54"/>
  <c r="Y55"/>
  <c r="Z55" s="1"/>
  <c r="AA54"/>
  <c r="S55"/>
  <c r="T55" s="1"/>
  <c r="U54"/>
  <c r="AS55"/>
  <c r="AQ56"/>
  <c r="AR56" s="1"/>
  <c r="AG55"/>
  <c r="AE56"/>
  <c r="AF56" s="1"/>
  <c r="AK56" l="1"/>
  <c r="AL56" s="1"/>
  <c r="AM55"/>
  <c r="AA55"/>
  <c r="Y56"/>
  <c r="Z56" s="1"/>
  <c r="U55"/>
  <c r="S56"/>
  <c r="T56" s="1"/>
  <c r="AG56"/>
  <c r="AE57"/>
  <c r="AF57" s="1"/>
  <c r="AS56"/>
  <c r="AQ57"/>
  <c r="AR57" s="1"/>
  <c r="AM56" l="1"/>
  <c r="AK57"/>
  <c r="AL57" s="1"/>
  <c r="Y57"/>
  <c r="Z57" s="1"/>
  <c r="AA56"/>
  <c r="S57"/>
  <c r="T57" s="1"/>
  <c r="U56"/>
  <c r="AS57"/>
  <c r="AQ58"/>
  <c r="AR58" s="1"/>
  <c r="AS58" s="1"/>
  <c r="AG57"/>
  <c r="AE58"/>
  <c r="AF58" s="1"/>
  <c r="AG58" s="1"/>
  <c r="AK58" l="1"/>
  <c r="AL58" s="1"/>
  <c r="AM57"/>
  <c r="Y58"/>
  <c r="Z58" s="1"/>
  <c r="AA58" s="1"/>
  <c r="AA57"/>
  <c r="U57"/>
  <c r="S58"/>
  <c r="T58" s="1"/>
  <c r="U58" s="1"/>
  <c r="AK59" l="1"/>
  <c r="AL59" s="1"/>
  <c r="AM59" s="1"/>
  <c r="AM58"/>
</calcChain>
</file>

<file path=xl/comments1.xml><?xml version="1.0" encoding="utf-8"?>
<comments xmlns="http://schemas.openxmlformats.org/spreadsheetml/2006/main">
  <authors>
    <author>Cesar Quispe R.</author>
    <author>Cesar Quispe Ramos</author>
    <author>Cesar Enrique Quispe Ramos</author>
  </authors>
  <commentList>
    <comment ref="BL29" authorId="0">
      <text>
        <r>
          <rPr>
            <sz val="10"/>
            <color indexed="81"/>
            <rFont val="Tahoma"/>
            <family val="2"/>
          </rPr>
          <t xml:space="preserve">Probable Alza del </t>
        </r>
        <r>
          <rPr>
            <sz val="10"/>
            <color indexed="10"/>
            <rFont val="Tahoma"/>
            <family val="2"/>
          </rPr>
          <t>Sueldo Mínimo a            S/. 750.00=</t>
        </r>
      </text>
    </comment>
    <comment ref="E137" authorId="0">
      <text>
        <r>
          <rPr>
            <b/>
            <sz val="8"/>
            <color indexed="81"/>
            <rFont val="Tahoma"/>
            <family val="2"/>
          </rPr>
          <t>* Cronograma de Pagos dobles: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JUL - 1ª Sem Grt01 2ª Sem Grt02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4"/>
            <rFont val="Tahoma"/>
            <family val="2"/>
          </rPr>
          <t>SET - 1ª Sem Vac01 2ª Sem Vac02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7"/>
            <rFont val="Tahoma"/>
            <family val="2"/>
          </rPr>
          <t>OCT - 1ª Sem CTS01  2ª Sem CTS02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20"/>
            <rFont val="Tahoma"/>
            <family val="2"/>
          </rPr>
          <t>DIC - 1ª Sem Grt01 2ª Sem Grt02</t>
        </r>
      </text>
    </comment>
    <comment ref="D290" authorId="1">
      <text>
        <r>
          <rPr>
            <sz val="10"/>
            <color indexed="81"/>
            <rFont val="Tahoma"/>
            <family val="2"/>
          </rPr>
          <t>Liquidado al 31/01/2009.</t>
        </r>
      </text>
    </comment>
    <comment ref="E290" authorId="1">
      <text>
        <r>
          <rPr>
            <sz val="10"/>
            <color indexed="81"/>
            <rFont val="Tahoma"/>
            <family val="2"/>
          </rPr>
          <t>Liquidado al 31/01/2009.</t>
        </r>
      </text>
    </comment>
    <comment ref="E449" authorId="2">
      <text>
        <r>
          <rPr>
            <sz val="8"/>
            <color indexed="81"/>
            <rFont val="Eurostar Regular Extended"/>
            <family val="2"/>
          </rPr>
          <t>Se posterga sus vacaciones por motivo de accidente laboral al 16/12/04 en conchan, estuvo hospitalizado y se le practicara operación a la prostata por indicaciones medicas (11/02/05).</t>
        </r>
      </text>
    </comment>
    <comment ref="C502" authorId="2">
      <text>
        <r>
          <rPr>
            <sz val="8"/>
            <color indexed="81"/>
            <rFont val="Tahoma"/>
            <family val="2"/>
          </rPr>
          <t>Se cambio vacaciones  por Cesar Cabrera Vallejos  (a quien le correspondia).</t>
        </r>
      </text>
    </comment>
    <comment ref="C503" authorId="2">
      <text>
        <r>
          <rPr>
            <sz val="8"/>
            <color indexed="81"/>
            <rFont val="Tahoma"/>
            <family val="2"/>
          </rPr>
          <t>Se cambio vacaciones  por Patricio Montañez Pajuelo(a quien le correspondia).</t>
        </r>
      </text>
    </comment>
  </commentList>
</comments>
</file>

<file path=xl/comments10.xml><?xml version="1.0" encoding="utf-8"?>
<comments xmlns="http://schemas.openxmlformats.org/spreadsheetml/2006/main">
  <authors>
    <author>Cesar Quispe R.</author>
    <author>CesarQ</author>
  </authors>
  <commentList>
    <comment ref="C4" authorId="0">
      <text>
        <r>
          <rPr>
            <sz val="8"/>
            <color indexed="81"/>
            <rFont val="Arial"/>
            <family val="2"/>
          </rPr>
          <t>Pago semanal S/ 400.00= x 6 Dias Laborados Inicio:14/01/13</t>
        </r>
      </text>
    </comment>
    <comment ref="K16" authorId="1">
      <text>
        <r>
          <rPr>
            <sz val="8"/>
            <color indexed="81"/>
            <rFont val="Tahoma"/>
            <family val="2"/>
          </rPr>
          <t>Por indicacion de ICC al 02/12/16</t>
        </r>
        <r>
          <rPr>
            <sz val="9"/>
            <color indexed="10"/>
            <rFont val="Tahoma"/>
            <family val="2"/>
          </rPr>
          <t xml:space="preserve"> se incrementa S/50 a JAMV apartir de la semana 49(01-12_07-12)</t>
        </r>
      </text>
    </comment>
    <comment ref="C17" authorId="0">
      <text>
        <r>
          <rPr>
            <sz val="8"/>
            <color indexed="81"/>
            <rFont val="Tahoma"/>
            <family val="2"/>
          </rPr>
          <t xml:space="preserve">Se reajusta remuneracion al 02/08/12 a  S/. 30.00=
</t>
        </r>
      </text>
    </comment>
    <comment ref="K17" authorId="0">
      <text>
        <r>
          <rPr>
            <sz val="9"/>
            <color indexed="81"/>
            <rFont val="Arial"/>
            <family val="2"/>
          </rPr>
          <t>Reajuste al  19/01/2017  Planilla + Vales =&gt; S/ 1600.00= apartir de semana  #03 - 2017 (ICC).</t>
        </r>
      </text>
    </comment>
  </commentList>
</comments>
</file>

<file path=xl/comments11.xml><?xml version="1.0" encoding="utf-8"?>
<comments xmlns="http://schemas.openxmlformats.org/spreadsheetml/2006/main">
  <authors>
    <author>Cesar Quispe R.</author>
    <author>CesarQ</author>
  </authors>
  <commentList>
    <comment ref="C4" authorId="0">
      <text>
        <r>
          <rPr>
            <sz val="8"/>
            <color indexed="81"/>
            <rFont val="Arial"/>
            <family val="2"/>
          </rPr>
          <t>Pago semanal S/ 400.00= x 6 Dias Laborados Inicio:14/01/13</t>
        </r>
      </text>
    </comment>
    <comment ref="K16" authorId="1">
      <text>
        <r>
          <rPr>
            <sz val="8"/>
            <color indexed="81"/>
            <rFont val="Tahoma"/>
            <family val="2"/>
          </rPr>
          <t>Por indicacion de ICC al 02/12/16</t>
        </r>
        <r>
          <rPr>
            <sz val="9"/>
            <color indexed="10"/>
            <rFont val="Tahoma"/>
            <family val="2"/>
          </rPr>
          <t xml:space="preserve"> se incrementa S/50 a JAMV apartir de la semana 49(01-12_07-12)</t>
        </r>
      </text>
    </comment>
    <comment ref="C17" authorId="0">
      <text>
        <r>
          <rPr>
            <sz val="8"/>
            <color indexed="81"/>
            <rFont val="Tahoma"/>
            <family val="2"/>
          </rPr>
          <t xml:space="preserve">Se reajusta remuneracion al 02/08/12 a  S/. 30.00=
</t>
        </r>
      </text>
    </comment>
    <comment ref="K17" authorId="0">
      <text>
        <r>
          <rPr>
            <sz val="9"/>
            <color indexed="81"/>
            <rFont val="Arial"/>
            <family val="2"/>
          </rPr>
          <t>Reajuste al  19/01/2017  Planilla + Vales =&gt; S/ 1600.00= apartir de semana  #03 - 2017 (ICC).</t>
        </r>
      </text>
    </comment>
  </commentList>
</comments>
</file>

<file path=xl/comments2.xml><?xml version="1.0" encoding="utf-8"?>
<comments xmlns="http://schemas.openxmlformats.org/spreadsheetml/2006/main">
  <authors>
    <author>Cesar Quispe R.</author>
    <author>CesarQ</author>
  </authors>
  <commentList>
    <comment ref="C4" authorId="0">
      <text>
        <r>
          <rPr>
            <sz val="8"/>
            <color indexed="81"/>
            <rFont val="Arial"/>
            <family val="2"/>
          </rPr>
          <t>Pago semanal S/ 400.00= x 6 Dias Laborados Inicio:14/01/13</t>
        </r>
      </text>
    </comment>
    <comment ref="K16" authorId="1">
      <text>
        <r>
          <rPr>
            <sz val="8"/>
            <color indexed="81"/>
            <rFont val="Tahoma"/>
            <family val="2"/>
          </rPr>
          <t>Por indicacion de ICC al 02/12/16</t>
        </r>
        <r>
          <rPr>
            <sz val="9"/>
            <color indexed="10"/>
            <rFont val="Tahoma"/>
            <family val="2"/>
          </rPr>
          <t xml:space="preserve"> se incrementa S/50 a JAMV apartir de la semana 49(01-12_07-12)</t>
        </r>
      </text>
    </comment>
    <comment ref="C17" authorId="0">
      <text>
        <r>
          <rPr>
            <sz val="8"/>
            <color indexed="81"/>
            <rFont val="Tahoma"/>
            <family val="2"/>
          </rPr>
          <t xml:space="preserve">Se reajusta remuneracion al 02/08/12 a  S/. 30.00=
</t>
        </r>
      </text>
    </comment>
    <comment ref="K17" authorId="0">
      <text>
        <r>
          <rPr>
            <sz val="9"/>
            <color indexed="81"/>
            <rFont val="Arial"/>
            <family val="2"/>
          </rPr>
          <t>Reajuste al  19/01/2017  Planilla + Vales =&gt; S/ 1600.00= apartir de semana  #03 - 2017 (ICC).</t>
        </r>
      </text>
    </comment>
  </commentList>
</comments>
</file>

<file path=xl/comments3.xml><?xml version="1.0" encoding="utf-8"?>
<comments xmlns="http://schemas.openxmlformats.org/spreadsheetml/2006/main">
  <authors>
    <author>Cesar Quispe R.</author>
    <author>CesarQ</author>
  </authors>
  <commentList>
    <comment ref="C4" authorId="0">
      <text>
        <r>
          <rPr>
            <sz val="8"/>
            <color indexed="81"/>
            <rFont val="Arial"/>
            <family val="2"/>
          </rPr>
          <t>Pago semanal S/ 400.00= x 6 Dias Laborados Inicio:14/01/13</t>
        </r>
      </text>
    </comment>
    <comment ref="K16" authorId="1">
      <text>
        <r>
          <rPr>
            <sz val="8"/>
            <color indexed="81"/>
            <rFont val="Tahoma"/>
            <family val="2"/>
          </rPr>
          <t>Por indicacion de ICC al 02/12/16</t>
        </r>
        <r>
          <rPr>
            <sz val="9"/>
            <color indexed="10"/>
            <rFont val="Tahoma"/>
            <family val="2"/>
          </rPr>
          <t xml:space="preserve"> se incrementa S/50 a JAMV apartir de la semana 49(01-12_07-12)</t>
        </r>
      </text>
    </comment>
    <comment ref="C17" authorId="0">
      <text>
        <r>
          <rPr>
            <sz val="8"/>
            <color indexed="81"/>
            <rFont val="Tahoma"/>
            <family val="2"/>
          </rPr>
          <t xml:space="preserve">Se reajusta remuneracion al 02/08/12 a  S/. 30.00=
</t>
        </r>
      </text>
    </comment>
    <comment ref="K17" authorId="0">
      <text>
        <r>
          <rPr>
            <sz val="9"/>
            <color indexed="81"/>
            <rFont val="Arial"/>
            <family val="2"/>
          </rPr>
          <t>Reajuste al  19/01/2017  Planilla + Vales =&gt; S/ 1600.00= apartir de semana  #03 - 2017 (ICC).</t>
        </r>
      </text>
    </comment>
  </commentList>
</comments>
</file>

<file path=xl/comments4.xml><?xml version="1.0" encoding="utf-8"?>
<comments xmlns="http://schemas.openxmlformats.org/spreadsheetml/2006/main">
  <authors>
    <author>Cesar Quispe R.</author>
    <author>CesarQ</author>
  </authors>
  <commentList>
    <comment ref="C4" authorId="0">
      <text>
        <r>
          <rPr>
            <sz val="8"/>
            <color indexed="81"/>
            <rFont val="Arial"/>
            <family val="2"/>
          </rPr>
          <t>Pago semanal S/ 400.00= x 6 Dias Laborados Inicio:14/01/13</t>
        </r>
      </text>
    </comment>
    <comment ref="K16" authorId="1">
      <text>
        <r>
          <rPr>
            <sz val="8"/>
            <color indexed="81"/>
            <rFont val="Tahoma"/>
            <family val="2"/>
          </rPr>
          <t>Por indicacion de ICC al 02/12/16</t>
        </r>
        <r>
          <rPr>
            <sz val="9"/>
            <color indexed="10"/>
            <rFont val="Tahoma"/>
            <family val="2"/>
          </rPr>
          <t xml:space="preserve"> se incrementa S/50 a JAMV apartir de la semana 49(01-12_07-12)</t>
        </r>
      </text>
    </comment>
    <comment ref="C17" authorId="0">
      <text>
        <r>
          <rPr>
            <sz val="8"/>
            <color indexed="81"/>
            <rFont val="Tahoma"/>
            <family val="2"/>
          </rPr>
          <t xml:space="preserve">Se reajusta remuneracion al 02/08/12 a  S/. 30.00=
</t>
        </r>
      </text>
    </comment>
    <comment ref="K17" authorId="0">
      <text>
        <r>
          <rPr>
            <sz val="9"/>
            <color indexed="81"/>
            <rFont val="Arial"/>
            <family val="2"/>
          </rPr>
          <t>Reajuste al  19/01/2017  Planilla + Vales =&gt; S/ 1600.00= apartir de semana  #03 - 2017 (ICC).</t>
        </r>
      </text>
    </comment>
  </commentList>
</comments>
</file>

<file path=xl/comments5.xml><?xml version="1.0" encoding="utf-8"?>
<comments xmlns="http://schemas.openxmlformats.org/spreadsheetml/2006/main">
  <authors>
    <author>Cesar Quispe R.</author>
    <author>CesarQ</author>
  </authors>
  <commentList>
    <comment ref="C4" authorId="0">
      <text>
        <r>
          <rPr>
            <sz val="8"/>
            <color indexed="81"/>
            <rFont val="Arial"/>
            <family val="2"/>
          </rPr>
          <t>Pago semanal S/ 400.00= x 6 Dias Laborados Inicio:14/01/13</t>
        </r>
      </text>
    </comment>
    <comment ref="K16" authorId="1">
      <text>
        <r>
          <rPr>
            <sz val="8"/>
            <color indexed="81"/>
            <rFont val="Tahoma"/>
            <family val="2"/>
          </rPr>
          <t>Por indicacion de ICC al 02/12/16</t>
        </r>
        <r>
          <rPr>
            <sz val="9"/>
            <color indexed="10"/>
            <rFont val="Tahoma"/>
            <family val="2"/>
          </rPr>
          <t xml:space="preserve"> se incrementa S/50 a JAMV apartir de la semana 49(01-12_07-12)</t>
        </r>
      </text>
    </comment>
    <comment ref="C17" authorId="0">
      <text>
        <r>
          <rPr>
            <sz val="8"/>
            <color indexed="81"/>
            <rFont val="Tahoma"/>
            <family val="2"/>
          </rPr>
          <t xml:space="preserve">Se reajusta remuneracion al 02/08/12 a  S/. 30.00=
</t>
        </r>
      </text>
    </comment>
    <comment ref="K17" authorId="0">
      <text>
        <r>
          <rPr>
            <sz val="9"/>
            <color indexed="81"/>
            <rFont val="Arial"/>
            <family val="2"/>
          </rPr>
          <t>Reajuste al  19/01/2017  Planilla + Vales =&gt; S/ 1600.00= apartir de semana  #03 - 2017 (ICC).</t>
        </r>
      </text>
    </comment>
  </commentList>
</comments>
</file>

<file path=xl/comments6.xml><?xml version="1.0" encoding="utf-8"?>
<comments xmlns="http://schemas.openxmlformats.org/spreadsheetml/2006/main">
  <authors>
    <author>Cesar Quispe R.</author>
    <author>CesarQ</author>
  </authors>
  <commentList>
    <comment ref="C4" authorId="0">
      <text>
        <r>
          <rPr>
            <sz val="8"/>
            <color indexed="81"/>
            <rFont val="Arial"/>
            <family val="2"/>
          </rPr>
          <t>Pago semanal S/ 400.00= x 6 Dias Laborados Inicio:14/01/13</t>
        </r>
      </text>
    </comment>
    <comment ref="K16" authorId="1">
      <text>
        <r>
          <rPr>
            <sz val="8"/>
            <color indexed="81"/>
            <rFont val="Tahoma"/>
            <family val="2"/>
          </rPr>
          <t>Por indicacion de ICC al 02/12/16</t>
        </r>
        <r>
          <rPr>
            <sz val="9"/>
            <color indexed="10"/>
            <rFont val="Tahoma"/>
            <family val="2"/>
          </rPr>
          <t xml:space="preserve"> se incrementa S/50 a JAMV apartir de la semana 49(01-12_07-12)</t>
        </r>
      </text>
    </comment>
    <comment ref="C17" authorId="0">
      <text>
        <r>
          <rPr>
            <sz val="8"/>
            <color indexed="81"/>
            <rFont val="Tahoma"/>
            <family val="2"/>
          </rPr>
          <t xml:space="preserve">Se reajusta remuneracion al 02/08/12 a  S/. 30.00=
</t>
        </r>
      </text>
    </comment>
    <comment ref="K17" authorId="0">
      <text>
        <r>
          <rPr>
            <sz val="9"/>
            <color indexed="81"/>
            <rFont val="Arial"/>
            <family val="2"/>
          </rPr>
          <t>Reajuste al  19/01/2017  Planilla + Vales =&gt; S/ 1600.00= apartir de semana  #03 - 2017 (ICC).</t>
        </r>
      </text>
    </comment>
  </commentList>
</comments>
</file>

<file path=xl/comments7.xml><?xml version="1.0" encoding="utf-8"?>
<comments xmlns="http://schemas.openxmlformats.org/spreadsheetml/2006/main">
  <authors>
    <author>Cesar Quispe R.</author>
    <author>CesarQ</author>
  </authors>
  <commentList>
    <comment ref="C4" authorId="0">
      <text>
        <r>
          <rPr>
            <sz val="8"/>
            <color indexed="81"/>
            <rFont val="Arial"/>
            <family val="2"/>
          </rPr>
          <t>Pago semanal S/ 400.00= x 6 Dias Laborados Inicio:14/01/13</t>
        </r>
      </text>
    </comment>
    <comment ref="K16" authorId="1">
      <text>
        <r>
          <rPr>
            <sz val="8"/>
            <color indexed="81"/>
            <rFont val="Tahoma"/>
            <family val="2"/>
          </rPr>
          <t>Por indicacion de ICC al 02/12/16</t>
        </r>
        <r>
          <rPr>
            <sz val="9"/>
            <color indexed="10"/>
            <rFont val="Tahoma"/>
            <family val="2"/>
          </rPr>
          <t xml:space="preserve"> se incrementa S/50 a JAMV apartir de la semana 49(01-12_07-12)</t>
        </r>
      </text>
    </comment>
    <comment ref="C17" authorId="0">
      <text>
        <r>
          <rPr>
            <sz val="8"/>
            <color indexed="81"/>
            <rFont val="Tahoma"/>
            <family val="2"/>
          </rPr>
          <t xml:space="preserve">Se reajusta remuneracion al 02/08/12 a  S/. 30.00=
</t>
        </r>
      </text>
    </comment>
    <comment ref="K17" authorId="0">
      <text>
        <r>
          <rPr>
            <sz val="9"/>
            <color indexed="81"/>
            <rFont val="Arial"/>
            <family val="2"/>
          </rPr>
          <t>Reajuste al  19/01/2017  Planilla + Vales =&gt; S/ 1600.00= apartir de semana  #03 - 2017 (ICC).</t>
        </r>
      </text>
    </comment>
  </commentList>
</comments>
</file>

<file path=xl/comments8.xml><?xml version="1.0" encoding="utf-8"?>
<comments xmlns="http://schemas.openxmlformats.org/spreadsheetml/2006/main">
  <authors>
    <author>Cesar Quispe R.</author>
    <author>CesarQ</author>
  </authors>
  <commentList>
    <comment ref="C4" authorId="0">
      <text>
        <r>
          <rPr>
            <sz val="8"/>
            <color indexed="81"/>
            <rFont val="Arial"/>
            <family val="2"/>
          </rPr>
          <t>Pago semanal S/ 400.00= x 6 Dias Laborados Inicio:14/01/13</t>
        </r>
      </text>
    </comment>
    <comment ref="K16" authorId="1">
      <text>
        <r>
          <rPr>
            <sz val="8"/>
            <color indexed="81"/>
            <rFont val="Tahoma"/>
            <family val="2"/>
          </rPr>
          <t>Por indicacion de ICC al 02/12/16</t>
        </r>
        <r>
          <rPr>
            <sz val="9"/>
            <color indexed="10"/>
            <rFont val="Tahoma"/>
            <family val="2"/>
          </rPr>
          <t xml:space="preserve"> se incrementa S/50 a JAMV apartir de la semana 49(01-12_07-12)</t>
        </r>
      </text>
    </comment>
    <comment ref="C17" authorId="0">
      <text>
        <r>
          <rPr>
            <sz val="8"/>
            <color indexed="81"/>
            <rFont val="Tahoma"/>
            <family val="2"/>
          </rPr>
          <t xml:space="preserve">Se reajusta remuneracion al 02/08/12 a  S/. 30.00=
</t>
        </r>
      </text>
    </comment>
    <comment ref="K17" authorId="0">
      <text>
        <r>
          <rPr>
            <sz val="9"/>
            <color indexed="81"/>
            <rFont val="Arial"/>
            <family val="2"/>
          </rPr>
          <t>Reajuste al  19/01/2017  Planilla + Vales =&gt; S/ 1600.00= apartir de semana  #03 - 2017 (ICC).</t>
        </r>
      </text>
    </comment>
  </commentList>
</comments>
</file>

<file path=xl/comments9.xml><?xml version="1.0" encoding="utf-8"?>
<comments xmlns="http://schemas.openxmlformats.org/spreadsheetml/2006/main">
  <authors>
    <author>Cesar Quispe R.</author>
    <author>CesarQ</author>
  </authors>
  <commentList>
    <comment ref="C4" authorId="0">
      <text>
        <r>
          <rPr>
            <sz val="8"/>
            <color indexed="81"/>
            <rFont val="Arial"/>
            <family val="2"/>
          </rPr>
          <t>Pago semanal S/ 400.00= x 6 Dias Laborados Inicio:14/01/13</t>
        </r>
      </text>
    </comment>
    <comment ref="K16" authorId="1">
      <text>
        <r>
          <rPr>
            <sz val="8"/>
            <color indexed="81"/>
            <rFont val="Tahoma"/>
            <family val="2"/>
          </rPr>
          <t>Por indicacion de ICC al 02/12/16</t>
        </r>
        <r>
          <rPr>
            <sz val="9"/>
            <color indexed="10"/>
            <rFont val="Tahoma"/>
            <family val="2"/>
          </rPr>
          <t xml:space="preserve"> se incrementa S/50 a JAMV apartir de la semana 49(01-12_07-12)</t>
        </r>
      </text>
    </comment>
    <comment ref="C17" authorId="0">
      <text>
        <r>
          <rPr>
            <sz val="8"/>
            <color indexed="81"/>
            <rFont val="Tahoma"/>
            <family val="2"/>
          </rPr>
          <t xml:space="preserve">Se reajusta remuneracion al 02/08/12 a  S/. 30.00=
</t>
        </r>
      </text>
    </comment>
    <comment ref="K17" authorId="0">
      <text>
        <r>
          <rPr>
            <sz val="9"/>
            <color indexed="81"/>
            <rFont val="Arial"/>
            <family val="2"/>
          </rPr>
          <t>Reajuste al  19/01/2017  Planilla + Vales =&gt; S/ 1600.00= apartir de semana  #03 - 2017 (ICC).</t>
        </r>
      </text>
    </comment>
  </commentList>
</comments>
</file>

<file path=xl/sharedStrings.xml><?xml version="1.0" encoding="utf-8"?>
<sst xmlns="http://schemas.openxmlformats.org/spreadsheetml/2006/main" count="4907" uniqueCount="1017">
  <si>
    <t>2002-2003</t>
  </si>
  <si>
    <r>
      <t>2004-</t>
    </r>
    <r>
      <rPr>
        <b/>
        <u/>
        <sz val="11"/>
        <color indexed="10"/>
        <rFont val="Arial"/>
        <family val="2"/>
      </rPr>
      <t>01</t>
    </r>
  </si>
  <si>
    <r>
      <t>2003-</t>
    </r>
    <r>
      <rPr>
        <sz val="10"/>
        <color indexed="10"/>
        <rFont val="Arial"/>
        <family val="2"/>
      </rPr>
      <t>52</t>
    </r>
  </si>
  <si>
    <r>
      <t>2003-</t>
    </r>
    <r>
      <rPr>
        <sz val="10"/>
        <color indexed="10"/>
        <rFont val="Arial"/>
        <family val="2"/>
      </rPr>
      <t>51</t>
    </r>
  </si>
  <si>
    <r>
      <t>2003-</t>
    </r>
    <r>
      <rPr>
        <sz val="10"/>
        <color indexed="10"/>
        <rFont val="Arial"/>
        <family val="2"/>
      </rPr>
      <t>50</t>
    </r>
  </si>
  <si>
    <t>Cabrera Luza</t>
  </si>
  <si>
    <t>Luis</t>
  </si>
  <si>
    <t>0D47</t>
  </si>
  <si>
    <t>2003-42</t>
  </si>
  <si>
    <t>Asmat Centeno</t>
  </si>
  <si>
    <t>Mariano</t>
  </si>
  <si>
    <t>0D36</t>
  </si>
  <si>
    <t>2001-2002</t>
  </si>
  <si>
    <t>01/10/03   -   31/10/03</t>
  </si>
  <si>
    <t>Tamara Chamorro</t>
  </si>
  <si>
    <t xml:space="preserve">Fred </t>
  </si>
  <si>
    <t>0E16</t>
  </si>
  <si>
    <t>Cordano Cochella</t>
  </si>
  <si>
    <t xml:space="preserve">Italo </t>
  </si>
  <si>
    <t>0E43</t>
  </si>
  <si>
    <t>15/08/03   -   15/09/03</t>
  </si>
  <si>
    <t>Tamara Pedreros</t>
  </si>
  <si>
    <t>Alfredo</t>
  </si>
  <si>
    <t>0E24</t>
  </si>
  <si>
    <r>
      <t>2003-</t>
    </r>
    <r>
      <rPr>
        <sz val="10"/>
        <color indexed="10"/>
        <rFont val="Arial"/>
        <family val="2"/>
      </rPr>
      <t>35</t>
    </r>
  </si>
  <si>
    <r>
      <t>2003-</t>
    </r>
    <r>
      <rPr>
        <sz val="10"/>
        <color indexed="10"/>
        <rFont val="Arial"/>
        <family val="2"/>
      </rPr>
      <t>34</t>
    </r>
  </si>
  <si>
    <r>
      <t>2003-</t>
    </r>
    <r>
      <rPr>
        <sz val="10"/>
        <color indexed="10"/>
        <rFont val="Arial"/>
        <family val="2"/>
      </rPr>
      <t>33</t>
    </r>
  </si>
  <si>
    <r>
      <t>2003-</t>
    </r>
    <r>
      <rPr>
        <sz val="10"/>
        <color indexed="10"/>
        <rFont val="Arial"/>
        <family val="2"/>
      </rPr>
      <t>32</t>
    </r>
  </si>
  <si>
    <t>Diaz Loza</t>
  </si>
  <si>
    <t>Eulogio</t>
  </si>
  <si>
    <t>0D23</t>
  </si>
  <si>
    <r>
      <t>2003-</t>
    </r>
    <r>
      <rPr>
        <sz val="10"/>
        <color indexed="10"/>
        <rFont val="Arial"/>
        <family val="2"/>
      </rPr>
      <t>31</t>
    </r>
  </si>
  <si>
    <r>
      <t>2003-</t>
    </r>
    <r>
      <rPr>
        <sz val="10"/>
        <color indexed="10"/>
        <rFont val="Arial"/>
        <family val="2"/>
      </rPr>
      <t>30</t>
    </r>
  </si>
  <si>
    <r>
      <t>2003-</t>
    </r>
    <r>
      <rPr>
        <sz val="10"/>
        <color indexed="10"/>
        <rFont val="Arial"/>
        <family val="2"/>
      </rPr>
      <t>29</t>
    </r>
  </si>
  <si>
    <t>Tito Noa</t>
  </si>
  <si>
    <t xml:space="preserve">Isidro </t>
  </si>
  <si>
    <t>0J21</t>
  </si>
  <si>
    <t>Borja Loza</t>
  </si>
  <si>
    <t>Manuel</t>
  </si>
  <si>
    <t>0D97</t>
  </si>
  <si>
    <r>
      <t>2003-</t>
    </r>
    <r>
      <rPr>
        <sz val="10"/>
        <color indexed="10"/>
        <rFont val="Arial"/>
        <family val="2"/>
      </rPr>
      <t>28</t>
    </r>
  </si>
  <si>
    <t>Vallejos Silva</t>
  </si>
  <si>
    <t>Walter</t>
  </si>
  <si>
    <t>0D21</t>
  </si>
  <si>
    <r>
      <t>2003-</t>
    </r>
    <r>
      <rPr>
        <sz val="10"/>
        <color indexed="10"/>
        <rFont val="Arial"/>
        <family val="2"/>
      </rPr>
      <t>27</t>
    </r>
  </si>
  <si>
    <r>
      <t>2003-</t>
    </r>
    <r>
      <rPr>
        <sz val="10"/>
        <color indexed="10"/>
        <rFont val="Arial"/>
        <family val="2"/>
      </rPr>
      <t>26</t>
    </r>
  </si>
  <si>
    <r>
      <t>2003-</t>
    </r>
    <r>
      <rPr>
        <sz val="10"/>
        <color indexed="10"/>
        <rFont val="Arial"/>
        <family val="2"/>
      </rPr>
      <t>25</t>
    </r>
  </si>
  <si>
    <r>
      <t>2003-</t>
    </r>
    <r>
      <rPr>
        <sz val="10"/>
        <color indexed="10"/>
        <rFont val="Arial"/>
        <family val="2"/>
      </rPr>
      <t>24</t>
    </r>
  </si>
  <si>
    <t>Ortiz Pacheco</t>
  </si>
  <si>
    <t xml:space="preserve">Fredy </t>
  </si>
  <si>
    <t>0D10</t>
  </si>
  <si>
    <t>01/07/03   -   30/07/03</t>
  </si>
  <si>
    <t>Sagardia Marquina</t>
  </si>
  <si>
    <t>Juan</t>
  </si>
  <si>
    <t>0E49</t>
  </si>
  <si>
    <t>02/05/03   -   31/05/03</t>
  </si>
  <si>
    <t>Quispe Ramos</t>
  </si>
  <si>
    <t>Cesar</t>
  </si>
  <si>
    <t>0E22</t>
  </si>
  <si>
    <r>
      <t>2003-</t>
    </r>
    <r>
      <rPr>
        <sz val="10"/>
        <color indexed="10"/>
        <rFont val="Arial"/>
        <family val="2"/>
      </rPr>
      <t>18</t>
    </r>
  </si>
  <si>
    <r>
      <t>2003-</t>
    </r>
    <r>
      <rPr>
        <sz val="10"/>
        <color indexed="10"/>
        <rFont val="Arial"/>
        <family val="2"/>
      </rPr>
      <t>17</t>
    </r>
  </si>
  <si>
    <r>
      <t>2003-</t>
    </r>
    <r>
      <rPr>
        <sz val="10"/>
        <color indexed="10"/>
        <rFont val="Arial"/>
        <family val="2"/>
      </rPr>
      <t>16</t>
    </r>
  </si>
  <si>
    <r>
      <t>2003-</t>
    </r>
    <r>
      <rPr>
        <sz val="10"/>
        <color indexed="10"/>
        <rFont val="Arial"/>
        <family val="2"/>
      </rPr>
      <t>15</t>
    </r>
  </si>
  <si>
    <t>Cortez Espinoza</t>
  </si>
  <si>
    <t>0J17</t>
  </si>
  <si>
    <t>Salas Muñoz</t>
  </si>
  <si>
    <t>Horacio</t>
  </si>
  <si>
    <t>0J09</t>
  </si>
  <si>
    <t>2000-2001</t>
  </si>
  <si>
    <t>01/03/03   -   30/03/03</t>
  </si>
  <si>
    <t>Otero Coba</t>
  </si>
  <si>
    <t>0D89</t>
  </si>
  <si>
    <r>
      <t>2003-</t>
    </r>
    <r>
      <rPr>
        <sz val="10"/>
        <color indexed="10"/>
        <rFont val="Arial"/>
        <family val="2"/>
      </rPr>
      <t>10</t>
    </r>
  </si>
  <si>
    <r>
      <t>2003-</t>
    </r>
    <r>
      <rPr>
        <sz val="10"/>
        <color indexed="10"/>
        <rFont val="Arial"/>
        <family val="2"/>
      </rPr>
      <t>09</t>
    </r>
  </si>
  <si>
    <r>
      <t>2003-</t>
    </r>
    <r>
      <rPr>
        <sz val="10"/>
        <color indexed="10"/>
        <rFont val="Arial"/>
        <family val="2"/>
      </rPr>
      <t>08</t>
    </r>
  </si>
  <si>
    <r>
      <t>2003-</t>
    </r>
    <r>
      <rPr>
        <sz val="10"/>
        <color indexed="10"/>
        <rFont val="Arial"/>
        <family val="2"/>
      </rPr>
      <t>07</t>
    </r>
  </si>
  <si>
    <t>Alanya Muñico</t>
  </si>
  <si>
    <t>0D64</t>
  </si>
  <si>
    <t>Lizarbe Cardenas</t>
  </si>
  <si>
    <t>Jaime</t>
  </si>
  <si>
    <t>0J19</t>
  </si>
  <si>
    <r>
      <t>2003-</t>
    </r>
    <r>
      <rPr>
        <sz val="10"/>
        <color indexed="10"/>
        <rFont val="Arial"/>
        <family val="2"/>
      </rPr>
      <t>06</t>
    </r>
  </si>
  <si>
    <r>
      <t>2003-</t>
    </r>
    <r>
      <rPr>
        <sz val="10"/>
        <color indexed="10"/>
        <rFont val="Arial"/>
        <family val="2"/>
      </rPr>
      <t>05</t>
    </r>
  </si>
  <si>
    <t>Montañez Pajuelo</t>
  </si>
  <si>
    <t>Patricio</t>
  </si>
  <si>
    <t>0J31</t>
  </si>
  <si>
    <t>Chapa Flores</t>
  </si>
  <si>
    <t>Bernardo</t>
  </si>
  <si>
    <t>0J03</t>
  </si>
  <si>
    <t>Emision</t>
  </si>
  <si>
    <t>F_Pago</t>
  </si>
  <si>
    <t>Periodo</t>
  </si>
  <si>
    <t>Fin</t>
  </si>
  <si>
    <t>Inicio</t>
  </si>
  <si>
    <t>Sem_04</t>
  </si>
  <si>
    <t>Sem_03</t>
  </si>
  <si>
    <t>Sem_02</t>
  </si>
  <si>
    <t>Sem_01</t>
  </si>
  <si>
    <t>Trabajador</t>
  </si>
  <si>
    <t>Codigo</t>
  </si>
  <si>
    <t>Itm</t>
  </si>
  <si>
    <t>2003-2004</t>
  </si>
  <si>
    <t>01/12-15/12</t>
  </si>
  <si>
    <t>16/11-30/11</t>
  </si>
  <si>
    <r>
      <t>2004-</t>
    </r>
    <r>
      <rPr>
        <sz val="10"/>
        <color indexed="10"/>
        <rFont val="Arial"/>
        <family val="2"/>
      </rPr>
      <t>53</t>
    </r>
  </si>
  <si>
    <r>
      <t>2004-</t>
    </r>
    <r>
      <rPr>
        <sz val="10"/>
        <color indexed="10"/>
        <rFont val="Arial"/>
        <family val="2"/>
      </rPr>
      <t>52</t>
    </r>
  </si>
  <si>
    <r>
      <t>2004-</t>
    </r>
    <r>
      <rPr>
        <sz val="10"/>
        <color indexed="10"/>
        <rFont val="Arial"/>
        <family val="2"/>
      </rPr>
      <t>51</t>
    </r>
  </si>
  <si>
    <r>
      <t>2004-</t>
    </r>
    <r>
      <rPr>
        <sz val="10"/>
        <color indexed="10"/>
        <rFont val="Arial"/>
        <family val="2"/>
      </rPr>
      <t>50</t>
    </r>
  </si>
  <si>
    <t>Tejada Llauce</t>
  </si>
  <si>
    <t>Miguel</t>
  </si>
  <si>
    <t>0D18</t>
  </si>
  <si>
    <r>
      <t>2004-</t>
    </r>
    <r>
      <rPr>
        <sz val="10"/>
        <color indexed="10"/>
        <rFont val="Arial"/>
        <family val="2"/>
      </rPr>
      <t>49</t>
    </r>
  </si>
  <si>
    <t>Junco Villegas</t>
  </si>
  <si>
    <t>Armando</t>
  </si>
  <si>
    <t>0D50</t>
  </si>
  <si>
    <r>
      <t>2004-</t>
    </r>
    <r>
      <rPr>
        <sz val="10"/>
        <color indexed="10"/>
        <rFont val="Arial"/>
        <family val="2"/>
      </rPr>
      <t>48</t>
    </r>
  </si>
  <si>
    <t>Melgarejo Huinchu</t>
  </si>
  <si>
    <t>Victor</t>
  </si>
  <si>
    <t>0D52</t>
  </si>
  <si>
    <r>
      <t>2004-</t>
    </r>
    <r>
      <rPr>
        <sz val="10"/>
        <color indexed="10"/>
        <rFont val="Arial"/>
        <family val="2"/>
      </rPr>
      <t>47</t>
    </r>
  </si>
  <si>
    <r>
      <t>2004-</t>
    </r>
    <r>
      <rPr>
        <sz val="10"/>
        <color indexed="10"/>
        <rFont val="Arial"/>
        <family val="2"/>
      </rPr>
      <t>46</t>
    </r>
  </si>
  <si>
    <r>
      <t>2004-</t>
    </r>
    <r>
      <rPr>
        <sz val="10"/>
        <color indexed="10"/>
        <rFont val="Arial"/>
        <family val="2"/>
      </rPr>
      <t>45</t>
    </r>
  </si>
  <si>
    <t>Reyes Ccorimanya</t>
  </si>
  <si>
    <t>Alejandrino</t>
  </si>
  <si>
    <t>1D02</t>
  </si>
  <si>
    <r>
      <t>2004-</t>
    </r>
    <r>
      <rPr>
        <sz val="10"/>
        <color indexed="10"/>
        <rFont val="Arial"/>
        <family val="2"/>
      </rPr>
      <t>44</t>
    </r>
  </si>
  <si>
    <r>
      <t>2004-</t>
    </r>
    <r>
      <rPr>
        <sz val="10"/>
        <color indexed="10"/>
        <rFont val="Arial"/>
        <family val="2"/>
      </rPr>
      <t>43</t>
    </r>
  </si>
  <si>
    <r>
      <t>2004-</t>
    </r>
    <r>
      <rPr>
        <sz val="10"/>
        <color indexed="10"/>
        <rFont val="Arial"/>
        <family val="2"/>
      </rPr>
      <t>42</t>
    </r>
  </si>
  <si>
    <t>Felix Huaroc</t>
  </si>
  <si>
    <t>Zacarias</t>
  </si>
  <si>
    <t>0D69</t>
  </si>
  <si>
    <t>01/10-15/10</t>
  </si>
  <si>
    <t>16/09-30/09</t>
  </si>
  <si>
    <t>Fred</t>
  </si>
  <si>
    <r>
      <t>2004-</t>
    </r>
    <r>
      <rPr>
        <sz val="10"/>
        <color indexed="10"/>
        <rFont val="Arial"/>
        <family val="2"/>
      </rPr>
      <t>41</t>
    </r>
  </si>
  <si>
    <r>
      <t>2004-</t>
    </r>
    <r>
      <rPr>
        <sz val="10"/>
        <color indexed="10"/>
        <rFont val="Arial"/>
        <family val="2"/>
      </rPr>
      <t>40</t>
    </r>
  </si>
  <si>
    <t>Cabrera Vallejos</t>
  </si>
  <si>
    <t>0D55</t>
  </si>
  <si>
    <r>
      <t>2004-</t>
    </r>
    <r>
      <rPr>
        <sz val="10"/>
        <color indexed="10"/>
        <rFont val="Arial"/>
        <family val="2"/>
      </rPr>
      <t>39</t>
    </r>
  </si>
  <si>
    <r>
      <t>2004-</t>
    </r>
    <r>
      <rPr>
        <sz val="10"/>
        <color indexed="10"/>
        <rFont val="Arial"/>
        <family val="2"/>
      </rPr>
      <t>38</t>
    </r>
  </si>
  <si>
    <t>Cabrera Galvez</t>
  </si>
  <si>
    <t>Jose</t>
  </si>
  <si>
    <t>0D93</t>
  </si>
  <si>
    <t>01/09-15/09</t>
  </si>
  <si>
    <t>16/08-31/08</t>
  </si>
  <si>
    <t>Martinez Terrones</t>
  </si>
  <si>
    <t>Ubelser</t>
  </si>
  <si>
    <t>0E36</t>
  </si>
  <si>
    <r>
      <t>2004-</t>
    </r>
    <r>
      <rPr>
        <sz val="10"/>
        <color indexed="10"/>
        <rFont val="Arial"/>
        <family val="2"/>
      </rPr>
      <t>37</t>
    </r>
  </si>
  <si>
    <r>
      <t>2004-</t>
    </r>
    <r>
      <rPr>
        <sz val="10"/>
        <color indexed="10"/>
        <rFont val="Arial"/>
        <family val="2"/>
      </rPr>
      <t>36</t>
    </r>
  </si>
  <si>
    <r>
      <t>2004-</t>
    </r>
    <r>
      <rPr>
        <sz val="10"/>
        <color indexed="10"/>
        <rFont val="Arial"/>
        <family val="2"/>
      </rPr>
      <t>35</t>
    </r>
  </si>
  <si>
    <r>
      <t>2004-</t>
    </r>
    <r>
      <rPr>
        <sz val="10"/>
        <color indexed="10"/>
        <rFont val="Arial"/>
        <family val="2"/>
      </rPr>
      <t>34</t>
    </r>
  </si>
  <si>
    <t>Romero Cosme</t>
  </si>
  <si>
    <t>0J47</t>
  </si>
  <si>
    <t>Huamani Neyra</t>
  </si>
  <si>
    <t>Jorge</t>
  </si>
  <si>
    <t>0D40</t>
  </si>
  <si>
    <t>15/07-31/07</t>
  </si>
  <si>
    <t>01/07-15/07</t>
  </si>
  <si>
    <t>Malaga Cochella</t>
  </si>
  <si>
    <t>0E38</t>
  </si>
  <si>
    <r>
      <t>2004-</t>
    </r>
    <r>
      <rPr>
        <sz val="10"/>
        <color indexed="10"/>
        <rFont val="Arial"/>
        <family val="2"/>
      </rPr>
      <t>29</t>
    </r>
  </si>
  <si>
    <r>
      <t>2004-</t>
    </r>
    <r>
      <rPr>
        <sz val="10"/>
        <color indexed="10"/>
        <rFont val="Arial"/>
        <family val="2"/>
      </rPr>
      <t>28</t>
    </r>
  </si>
  <si>
    <r>
      <t>2004-</t>
    </r>
    <r>
      <rPr>
        <sz val="10"/>
        <color indexed="10"/>
        <rFont val="Arial"/>
        <family val="2"/>
      </rPr>
      <t>27</t>
    </r>
  </si>
  <si>
    <r>
      <t>2004-</t>
    </r>
    <r>
      <rPr>
        <sz val="10"/>
        <color indexed="10"/>
        <rFont val="Arial"/>
        <family val="2"/>
      </rPr>
      <t>26</t>
    </r>
  </si>
  <si>
    <r>
      <t>2004-</t>
    </r>
    <r>
      <rPr>
        <sz val="10"/>
        <color indexed="10"/>
        <rFont val="Arial"/>
        <family val="2"/>
      </rPr>
      <t>25</t>
    </r>
  </si>
  <si>
    <t>Queuña Felix</t>
  </si>
  <si>
    <t>0J30</t>
  </si>
  <si>
    <t>15/06-30/06</t>
  </si>
  <si>
    <r>
      <t>2004-</t>
    </r>
    <r>
      <rPr>
        <sz val="10"/>
        <color indexed="10"/>
        <rFont val="Arial"/>
        <family val="2"/>
      </rPr>
      <t>24</t>
    </r>
  </si>
  <si>
    <r>
      <t>2004-</t>
    </r>
    <r>
      <rPr>
        <sz val="10"/>
        <color indexed="10"/>
        <rFont val="Arial"/>
        <family val="2"/>
      </rPr>
      <t>23</t>
    </r>
  </si>
  <si>
    <t>Lucana Paucar</t>
  </si>
  <si>
    <t>0J14</t>
  </si>
  <si>
    <r>
      <t>2004-</t>
    </r>
    <r>
      <rPr>
        <sz val="10"/>
        <color indexed="10"/>
        <rFont val="Arial"/>
        <family val="2"/>
      </rPr>
      <t>22</t>
    </r>
  </si>
  <si>
    <t>15/05/04   -   14/06/04</t>
  </si>
  <si>
    <r>
      <t>2004-</t>
    </r>
    <r>
      <rPr>
        <sz val="10"/>
        <color indexed="10"/>
        <rFont val="Arial"/>
        <family val="2"/>
      </rPr>
      <t>21</t>
    </r>
  </si>
  <si>
    <r>
      <t>2004-</t>
    </r>
    <r>
      <rPr>
        <sz val="10"/>
        <color indexed="10"/>
        <rFont val="Arial"/>
        <family val="2"/>
      </rPr>
      <t>20</t>
    </r>
  </si>
  <si>
    <t>01/05/04   -   30/05/04</t>
  </si>
  <si>
    <r>
      <t>2004-</t>
    </r>
    <r>
      <rPr>
        <sz val="10"/>
        <color indexed="10"/>
        <rFont val="Arial"/>
        <family val="2"/>
      </rPr>
      <t>19</t>
    </r>
  </si>
  <si>
    <r>
      <t>2004-</t>
    </r>
    <r>
      <rPr>
        <sz val="10"/>
        <color indexed="10"/>
        <rFont val="Arial"/>
        <family val="2"/>
      </rPr>
      <t>18</t>
    </r>
  </si>
  <si>
    <r>
      <t>2004-</t>
    </r>
    <r>
      <rPr>
        <sz val="10"/>
        <color indexed="10"/>
        <rFont val="Arial"/>
        <family val="2"/>
      </rPr>
      <t>17</t>
    </r>
  </si>
  <si>
    <r>
      <t>2004-</t>
    </r>
    <r>
      <rPr>
        <sz val="10"/>
        <color indexed="10"/>
        <rFont val="Arial"/>
        <family val="2"/>
      </rPr>
      <t>16</t>
    </r>
  </si>
  <si>
    <r>
      <t>2004-</t>
    </r>
    <r>
      <rPr>
        <sz val="10"/>
        <color indexed="10"/>
        <rFont val="Arial"/>
        <family val="2"/>
      </rPr>
      <t>15</t>
    </r>
  </si>
  <si>
    <r>
      <t>2004-</t>
    </r>
    <r>
      <rPr>
        <sz val="10"/>
        <color indexed="10"/>
        <rFont val="Arial"/>
        <family val="2"/>
      </rPr>
      <t>14</t>
    </r>
  </si>
  <si>
    <r>
      <t>2004-</t>
    </r>
    <r>
      <rPr>
        <sz val="10"/>
        <color indexed="10"/>
        <rFont val="Arial"/>
        <family val="2"/>
      </rPr>
      <t>10</t>
    </r>
  </si>
  <si>
    <r>
      <t>2004-</t>
    </r>
    <r>
      <rPr>
        <sz val="10"/>
        <color indexed="10"/>
        <rFont val="Arial"/>
        <family val="2"/>
      </rPr>
      <t>09</t>
    </r>
  </si>
  <si>
    <r>
      <t>2004-</t>
    </r>
    <r>
      <rPr>
        <sz val="10"/>
        <color indexed="10"/>
        <rFont val="Arial"/>
        <family val="2"/>
      </rPr>
      <t>08</t>
    </r>
  </si>
  <si>
    <r>
      <t>2004-</t>
    </r>
    <r>
      <rPr>
        <sz val="10"/>
        <color indexed="10"/>
        <rFont val="Arial"/>
        <family val="2"/>
      </rPr>
      <t>07</t>
    </r>
  </si>
  <si>
    <r>
      <t>2004-</t>
    </r>
    <r>
      <rPr>
        <sz val="10"/>
        <color indexed="10"/>
        <rFont val="Arial"/>
        <family val="2"/>
      </rPr>
      <t>06</t>
    </r>
  </si>
  <si>
    <r>
      <t>2004-</t>
    </r>
    <r>
      <rPr>
        <sz val="10"/>
        <color indexed="10"/>
        <rFont val="Arial"/>
        <family val="2"/>
      </rPr>
      <t>05</t>
    </r>
  </si>
  <si>
    <t>15/01/04   -   14/02/04</t>
  </si>
  <si>
    <t>2004-2005</t>
  </si>
  <si>
    <t>15/11-30/11</t>
  </si>
  <si>
    <r>
      <t>2005-</t>
    </r>
    <r>
      <rPr>
        <sz val="10"/>
        <color indexed="10"/>
        <rFont val="Arial"/>
        <family val="2"/>
      </rPr>
      <t>48</t>
    </r>
  </si>
  <si>
    <r>
      <t>2005-</t>
    </r>
    <r>
      <rPr>
        <sz val="10"/>
        <color indexed="10"/>
        <rFont val="Arial"/>
        <family val="2"/>
      </rPr>
      <t>47</t>
    </r>
  </si>
  <si>
    <r>
      <t>2005-</t>
    </r>
    <r>
      <rPr>
        <sz val="10"/>
        <color indexed="10"/>
        <rFont val="Arial"/>
        <family val="2"/>
      </rPr>
      <t>46</t>
    </r>
  </si>
  <si>
    <r>
      <t>2005-</t>
    </r>
    <r>
      <rPr>
        <sz val="10"/>
        <color indexed="10"/>
        <rFont val="Arial"/>
        <family val="2"/>
      </rPr>
      <t>45</t>
    </r>
  </si>
  <si>
    <t>Fredy</t>
  </si>
  <si>
    <t>16/10-30/10</t>
  </si>
  <si>
    <t>Rodriguez Mesias</t>
  </si>
  <si>
    <t>Antonio</t>
  </si>
  <si>
    <t>0E29</t>
  </si>
  <si>
    <t>15/09-30/09</t>
  </si>
  <si>
    <t>Italo</t>
  </si>
  <si>
    <r>
      <t>2005-</t>
    </r>
    <r>
      <rPr>
        <sz val="10"/>
        <color indexed="10"/>
        <rFont val="Arial"/>
        <family val="2"/>
      </rPr>
      <t>36</t>
    </r>
  </si>
  <si>
    <r>
      <t>2005-</t>
    </r>
    <r>
      <rPr>
        <sz val="10"/>
        <color indexed="10"/>
        <rFont val="Arial"/>
        <family val="2"/>
      </rPr>
      <t>35</t>
    </r>
  </si>
  <si>
    <r>
      <t>2005-</t>
    </r>
    <r>
      <rPr>
        <sz val="10"/>
        <color indexed="10"/>
        <rFont val="Arial"/>
        <family val="2"/>
      </rPr>
      <t>34</t>
    </r>
  </si>
  <si>
    <r>
      <t>2005-</t>
    </r>
    <r>
      <rPr>
        <sz val="10"/>
        <color indexed="10"/>
        <rFont val="Arial"/>
        <family val="2"/>
      </rPr>
      <t>33</t>
    </r>
  </si>
  <si>
    <r>
      <t>2005-</t>
    </r>
    <r>
      <rPr>
        <sz val="10"/>
        <color indexed="10"/>
        <rFont val="Arial"/>
        <family val="2"/>
      </rPr>
      <t>37</t>
    </r>
  </si>
  <si>
    <r>
      <t>2005-</t>
    </r>
    <r>
      <rPr>
        <sz val="10"/>
        <color indexed="10"/>
        <rFont val="Arial"/>
        <family val="2"/>
      </rPr>
      <t>32</t>
    </r>
  </si>
  <si>
    <t>16/06-30/06</t>
  </si>
  <si>
    <t>01/06-15/06</t>
  </si>
  <si>
    <r>
      <t>2005-</t>
    </r>
    <r>
      <rPr>
        <sz val="10"/>
        <color indexed="10"/>
        <rFont val="Arial"/>
        <family val="2"/>
      </rPr>
      <t>28</t>
    </r>
  </si>
  <si>
    <r>
      <t>2005-</t>
    </r>
    <r>
      <rPr>
        <sz val="10"/>
        <color indexed="10"/>
        <rFont val="Arial"/>
        <family val="2"/>
      </rPr>
      <t>27</t>
    </r>
  </si>
  <si>
    <r>
      <t>2005-</t>
    </r>
    <r>
      <rPr>
        <sz val="10"/>
        <color indexed="10"/>
        <rFont val="Arial"/>
        <family val="2"/>
      </rPr>
      <t>26</t>
    </r>
  </si>
  <si>
    <r>
      <t>2005-</t>
    </r>
    <r>
      <rPr>
        <sz val="10"/>
        <color indexed="10"/>
        <rFont val="Arial"/>
        <family val="2"/>
      </rPr>
      <t>25</t>
    </r>
  </si>
  <si>
    <r>
      <t>2005-</t>
    </r>
    <r>
      <rPr>
        <sz val="10"/>
        <color indexed="10"/>
        <rFont val="Arial"/>
        <family val="2"/>
      </rPr>
      <t>24</t>
    </r>
  </si>
  <si>
    <r>
      <t>2005-</t>
    </r>
    <r>
      <rPr>
        <sz val="10"/>
        <color indexed="10"/>
        <rFont val="Arial"/>
        <family val="2"/>
      </rPr>
      <t>23</t>
    </r>
  </si>
  <si>
    <r>
      <t>2005-</t>
    </r>
    <r>
      <rPr>
        <sz val="10"/>
        <color indexed="10"/>
        <rFont val="Arial"/>
        <family val="2"/>
      </rPr>
      <t>22</t>
    </r>
  </si>
  <si>
    <t>Melgarejo Huincho</t>
  </si>
  <si>
    <t>16/05-31/05</t>
  </si>
  <si>
    <r>
      <t>2005-</t>
    </r>
    <r>
      <rPr>
        <sz val="10"/>
        <color indexed="10"/>
        <rFont val="Arial"/>
        <family val="2"/>
      </rPr>
      <t>21</t>
    </r>
  </si>
  <si>
    <r>
      <t>2005-</t>
    </r>
    <r>
      <rPr>
        <sz val="10"/>
        <color indexed="10"/>
        <rFont val="Arial"/>
        <family val="2"/>
      </rPr>
      <t>20</t>
    </r>
  </si>
  <si>
    <r>
      <t>2005-</t>
    </r>
    <r>
      <rPr>
        <sz val="10"/>
        <color indexed="10"/>
        <rFont val="Arial"/>
        <family val="2"/>
      </rPr>
      <t>19</t>
    </r>
  </si>
  <si>
    <r>
      <t>2005-</t>
    </r>
    <r>
      <rPr>
        <sz val="10"/>
        <color indexed="10"/>
        <rFont val="Arial"/>
        <family val="2"/>
      </rPr>
      <t>18</t>
    </r>
  </si>
  <si>
    <r>
      <t>2005-</t>
    </r>
    <r>
      <rPr>
        <sz val="10"/>
        <color indexed="10"/>
        <rFont val="Arial"/>
        <family val="2"/>
      </rPr>
      <t>17</t>
    </r>
  </si>
  <si>
    <r>
      <t>2005-</t>
    </r>
    <r>
      <rPr>
        <sz val="10"/>
        <color indexed="10"/>
        <rFont val="Arial"/>
        <family val="2"/>
      </rPr>
      <t>16</t>
    </r>
  </si>
  <si>
    <r>
      <t>2005-</t>
    </r>
    <r>
      <rPr>
        <sz val="10"/>
        <color indexed="10"/>
        <rFont val="Arial"/>
        <family val="2"/>
      </rPr>
      <t>15</t>
    </r>
  </si>
  <si>
    <r>
      <t>2005-</t>
    </r>
    <r>
      <rPr>
        <sz val="10"/>
        <color indexed="10"/>
        <rFont val="Arial"/>
        <family val="2"/>
      </rPr>
      <t>14</t>
    </r>
  </si>
  <si>
    <t>Angel</t>
  </si>
  <si>
    <r>
      <t>2005-</t>
    </r>
    <r>
      <rPr>
        <sz val="10"/>
        <color indexed="10"/>
        <rFont val="Arial"/>
        <family val="2"/>
      </rPr>
      <t>13</t>
    </r>
  </si>
  <si>
    <t>01/03-15/03</t>
  </si>
  <si>
    <t>16/02-28/02</t>
  </si>
  <si>
    <t>01/02-15/02</t>
  </si>
  <si>
    <r>
      <t>2005-</t>
    </r>
    <r>
      <rPr>
        <sz val="10"/>
        <color indexed="10"/>
        <rFont val="Arial"/>
        <family val="2"/>
      </rPr>
      <t>12</t>
    </r>
  </si>
  <si>
    <r>
      <t>2005-</t>
    </r>
    <r>
      <rPr>
        <sz val="10"/>
        <color indexed="10"/>
        <rFont val="Arial"/>
        <family val="2"/>
      </rPr>
      <t>11</t>
    </r>
  </si>
  <si>
    <r>
      <t>2005-</t>
    </r>
    <r>
      <rPr>
        <sz val="10"/>
        <color indexed="10"/>
        <rFont val="Arial"/>
        <family val="2"/>
      </rPr>
      <t>10</t>
    </r>
  </si>
  <si>
    <r>
      <t>2005-</t>
    </r>
    <r>
      <rPr>
        <sz val="10"/>
        <color indexed="10"/>
        <rFont val="Arial"/>
        <family val="2"/>
      </rPr>
      <t>09</t>
    </r>
  </si>
  <si>
    <t>Motañez Pajuelo</t>
  </si>
  <si>
    <r>
      <t>2005-</t>
    </r>
    <r>
      <rPr>
        <sz val="10"/>
        <color indexed="10"/>
        <rFont val="Arial"/>
        <family val="2"/>
      </rPr>
      <t>08</t>
    </r>
  </si>
  <si>
    <r>
      <t>2005-</t>
    </r>
    <r>
      <rPr>
        <sz val="10"/>
        <color indexed="10"/>
        <rFont val="Arial"/>
        <family val="2"/>
      </rPr>
      <t>07</t>
    </r>
  </si>
  <si>
    <r>
      <t>2005-</t>
    </r>
    <r>
      <rPr>
        <sz val="10"/>
        <color indexed="10"/>
        <rFont val="Arial"/>
        <family val="2"/>
      </rPr>
      <t>06</t>
    </r>
  </si>
  <si>
    <t>16/01-31/01</t>
  </si>
  <si>
    <t>2005-16</t>
  </si>
  <si>
    <t>2005-15</t>
  </si>
  <si>
    <t>2005-14</t>
  </si>
  <si>
    <t>2005-13</t>
  </si>
  <si>
    <r>
      <t>2005-</t>
    </r>
    <r>
      <rPr>
        <sz val="10"/>
        <color indexed="10"/>
        <rFont val="Arial"/>
        <family val="2"/>
      </rPr>
      <t>05</t>
    </r>
  </si>
  <si>
    <r>
      <t>2005-</t>
    </r>
    <r>
      <rPr>
        <sz val="10"/>
        <color indexed="10"/>
        <rFont val="Arial"/>
        <family val="2"/>
      </rPr>
      <t>04</t>
    </r>
  </si>
  <si>
    <t>01/01-15/01</t>
  </si>
  <si>
    <t>Briceño Herrera</t>
  </si>
  <si>
    <t>Nicolas</t>
  </si>
  <si>
    <t>0E44</t>
  </si>
  <si>
    <t>2005-2006</t>
  </si>
  <si>
    <r>
      <t>2006-</t>
    </r>
    <r>
      <rPr>
        <sz val="10"/>
        <color indexed="10"/>
        <rFont val="Arial"/>
        <family val="2"/>
      </rPr>
      <t>50</t>
    </r>
  </si>
  <si>
    <r>
      <t>2006-</t>
    </r>
    <r>
      <rPr>
        <sz val="10"/>
        <color indexed="10"/>
        <rFont val="Arial"/>
        <family val="2"/>
      </rPr>
      <t>49</t>
    </r>
  </si>
  <si>
    <r>
      <t>2006-</t>
    </r>
    <r>
      <rPr>
        <sz val="10"/>
        <color indexed="10"/>
        <rFont val="Arial"/>
        <family val="2"/>
      </rPr>
      <t>48</t>
    </r>
  </si>
  <si>
    <r>
      <t>2006-</t>
    </r>
    <r>
      <rPr>
        <sz val="10"/>
        <color indexed="10"/>
        <rFont val="Arial"/>
        <family val="2"/>
      </rPr>
      <t>47</t>
    </r>
  </si>
  <si>
    <t>Flores Huayllapuma</t>
  </si>
  <si>
    <t>Percy</t>
  </si>
  <si>
    <t>1D05</t>
  </si>
  <si>
    <r>
      <t>2006-</t>
    </r>
    <r>
      <rPr>
        <sz val="10"/>
        <color indexed="10"/>
        <rFont val="Arial"/>
        <family val="2"/>
      </rPr>
      <t>46</t>
    </r>
  </si>
  <si>
    <r>
      <t>2006-</t>
    </r>
    <r>
      <rPr>
        <sz val="10"/>
        <color indexed="10"/>
        <rFont val="Arial"/>
        <family val="2"/>
      </rPr>
      <t>45</t>
    </r>
  </si>
  <si>
    <r>
      <t>2006-</t>
    </r>
    <r>
      <rPr>
        <sz val="10"/>
        <color indexed="10"/>
        <rFont val="Arial"/>
        <family val="2"/>
      </rPr>
      <t>44</t>
    </r>
  </si>
  <si>
    <r>
      <t>2006-</t>
    </r>
    <r>
      <rPr>
        <sz val="10"/>
        <color indexed="10"/>
        <rFont val="Arial"/>
        <family val="2"/>
      </rPr>
      <t>43</t>
    </r>
  </si>
  <si>
    <r>
      <t>2006-</t>
    </r>
    <r>
      <rPr>
        <sz val="10"/>
        <color indexed="10"/>
        <rFont val="Arial"/>
        <family val="2"/>
      </rPr>
      <t>42</t>
    </r>
  </si>
  <si>
    <t>Palacin Neyra</t>
  </si>
  <si>
    <t>Edison</t>
  </si>
  <si>
    <t>1D13</t>
  </si>
  <si>
    <r>
      <t>2006-</t>
    </r>
    <r>
      <rPr>
        <u/>
        <sz val="10"/>
        <color indexed="10"/>
        <rFont val="Arial"/>
        <family val="2"/>
      </rPr>
      <t>41</t>
    </r>
  </si>
  <si>
    <t>Huaman Cuya</t>
  </si>
  <si>
    <t>Herbert</t>
  </si>
  <si>
    <t>1D11</t>
  </si>
  <si>
    <t>16/10-31/10</t>
  </si>
  <si>
    <r>
      <t>2006-</t>
    </r>
    <r>
      <rPr>
        <sz val="10"/>
        <color indexed="10"/>
        <rFont val="Arial"/>
        <family val="2"/>
      </rPr>
      <t>40</t>
    </r>
  </si>
  <si>
    <r>
      <t>2006-</t>
    </r>
    <r>
      <rPr>
        <sz val="10"/>
        <color indexed="10"/>
        <rFont val="Arial"/>
        <family val="2"/>
      </rPr>
      <t>39</t>
    </r>
  </si>
  <si>
    <t>0D73</t>
  </si>
  <si>
    <t>2006-39</t>
  </si>
  <si>
    <r>
      <t>2006-</t>
    </r>
    <r>
      <rPr>
        <sz val="10"/>
        <color indexed="10"/>
        <rFont val="Arial"/>
        <family val="2"/>
      </rPr>
      <t>38</t>
    </r>
  </si>
  <si>
    <t xml:space="preserve">Eulogio </t>
  </si>
  <si>
    <r>
      <t>2006-</t>
    </r>
    <r>
      <rPr>
        <sz val="10"/>
        <color indexed="10"/>
        <rFont val="Arial"/>
        <family val="2"/>
      </rPr>
      <t>37</t>
    </r>
  </si>
  <si>
    <r>
      <t>2006-</t>
    </r>
    <r>
      <rPr>
        <sz val="10"/>
        <color indexed="10"/>
        <rFont val="Arial"/>
        <family val="2"/>
      </rPr>
      <t>36</t>
    </r>
  </si>
  <si>
    <r>
      <t>2006-</t>
    </r>
    <r>
      <rPr>
        <sz val="10"/>
        <color indexed="10"/>
        <rFont val="Arial"/>
        <family val="2"/>
      </rPr>
      <t>35</t>
    </r>
  </si>
  <si>
    <r>
      <t>2006-</t>
    </r>
    <r>
      <rPr>
        <sz val="10"/>
        <color indexed="10"/>
        <rFont val="Arial"/>
        <family val="2"/>
      </rPr>
      <t>34</t>
    </r>
  </si>
  <si>
    <t>Bobbio Aguilar</t>
  </si>
  <si>
    <t>Neon</t>
  </si>
  <si>
    <t>1D10</t>
  </si>
  <si>
    <t>Isidro</t>
  </si>
  <si>
    <t>16/07-30/07</t>
  </si>
  <si>
    <r>
      <t>2006-</t>
    </r>
    <r>
      <rPr>
        <sz val="10"/>
        <color indexed="10"/>
        <rFont val="Arial"/>
        <family val="2"/>
      </rPr>
      <t>29</t>
    </r>
  </si>
  <si>
    <r>
      <t>2006-</t>
    </r>
    <r>
      <rPr>
        <sz val="10"/>
        <color indexed="10"/>
        <rFont val="Arial"/>
        <family val="2"/>
      </rPr>
      <t>28</t>
    </r>
  </si>
  <si>
    <r>
      <t>2006-</t>
    </r>
    <r>
      <rPr>
        <sz val="10"/>
        <color indexed="10"/>
        <rFont val="Arial"/>
        <family val="2"/>
      </rPr>
      <t>27</t>
    </r>
  </si>
  <si>
    <r>
      <t>2006-</t>
    </r>
    <r>
      <rPr>
        <sz val="10"/>
        <color indexed="10"/>
        <rFont val="Arial"/>
        <family val="2"/>
      </rPr>
      <t>26</t>
    </r>
  </si>
  <si>
    <t>Pedro</t>
  </si>
  <si>
    <r>
      <t>2006-</t>
    </r>
    <r>
      <rPr>
        <sz val="10"/>
        <color indexed="10"/>
        <rFont val="Arial"/>
        <family val="2"/>
      </rPr>
      <t>25</t>
    </r>
  </si>
  <si>
    <r>
      <t>2006-</t>
    </r>
    <r>
      <rPr>
        <sz val="10"/>
        <color indexed="10"/>
        <rFont val="Arial"/>
        <family val="2"/>
      </rPr>
      <t>24</t>
    </r>
  </si>
  <si>
    <t xml:space="preserve">Luis </t>
  </si>
  <si>
    <r>
      <t>2006-</t>
    </r>
    <r>
      <rPr>
        <sz val="10"/>
        <color indexed="10"/>
        <rFont val="Arial"/>
        <family val="2"/>
      </rPr>
      <t>23</t>
    </r>
  </si>
  <si>
    <r>
      <t>2006-</t>
    </r>
    <r>
      <rPr>
        <sz val="10"/>
        <color indexed="10"/>
        <rFont val="Arial"/>
        <family val="2"/>
      </rPr>
      <t>22</t>
    </r>
  </si>
  <si>
    <t xml:space="preserve">Juan </t>
  </si>
  <si>
    <r>
      <t>2006-</t>
    </r>
    <r>
      <rPr>
        <sz val="10"/>
        <color indexed="10"/>
        <rFont val="Arial"/>
        <family val="2"/>
      </rPr>
      <t>21</t>
    </r>
  </si>
  <si>
    <t>Romero Teran</t>
  </si>
  <si>
    <t>0E58</t>
  </si>
  <si>
    <r>
      <t>2006-</t>
    </r>
    <r>
      <rPr>
        <sz val="10"/>
        <color indexed="10"/>
        <rFont val="Arial"/>
        <family val="2"/>
      </rPr>
      <t>20</t>
    </r>
  </si>
  <si>
    <r>
      <t xml:space="preserve">Flores </t>
    </r>
    <r>
      <rPr>
        <sz val="8"/>
        <rFont val="Arial"/>
        <family val="2"/>
      </rPr>
      <t>Huayllapuma</t>
    </r>
  </si>
  <si>
    <t>16/05-30/05</t>
  </si>
  <si>
    <t>01/05-15/05</t>
  </si>
  <si>
    <r>
      <t>2006-</t>
    </r>
    <r>
      <rPr>
        <sz val="10"/>
        <color indexed="10"/>
        <rFont val="Arial"/>
        <family val="2"/>
      </rPr>
      <t>19</t>
    </r>
  </si>
  <si>
    <r>
      <t>2006-</t>
    </r>
    <r>
      <rPr>
        <sz val="10"/>
        <color indexed="10"/>
        <rFont val="Arial"/>
        <family val="2"/>
      </rPr>
      <t>18</t>
    </r>
  </si>
  <si>
    <t>Juan de Dios</t>
  </si>
  <si>
    <t>Lozano Ortigoso</t>
  </si>
  <si>
    <t>1D07</t>
  </si>
  <si>
    <t>Cruzado Burgos</t>
  </si>
  <si>
    <t>Santos</t>
  </si>
  <si>
    <t>0J48</t>
  </si>
  <si>
    <r>
      <t>2006-</t>
    </r>
    <r>
      <rPr>
        <sz val="10"/>
        <color indexed="10"/>
        <rFont val="Arial"/>
        <family val="2"/>
      </rPr>
      <t>17</t>
    </r>
  </si>
  <si>
    <t>Camargo Chirinos</t>
  </si>
  <si>
    <t>Clemente</t>
  </si>
  <si>
    <t>1D09</t>
  </si>
  <si>
    <r>
      <t>2006-</t>
    </r>
    <r>
      <rPr>
        <sz val="10"/>
        <color indexed="10"/>
        <rFont val="Arial"/>
        <family val="2"/>
      </rPr>
      <t>16</t>
    </r>
  </si>
  <si>
    <t>16/04-30/04</t>
  </si>
  <si>
    <t>01/04-15/04</t>
  </si>
  <si>
    <t xml:space="preserve">Ubelser </t>
  </si>
  <si>
    <r>
      <t>2006-</t>
    </r>
    <r>
      <rPr>
        <sz val="10"/>
        <color indexed="10"/>
        <rFont val="Arial"/>
        <family val="2"/>
      </rPr>
      <t>15</t>
    </r>
  </si>
  <si>
    <r>
      <t>2006-</t>
    </r>
    <r>
      <rPr>
        <sz val="10"/>
        <color indexed="10"/>
        <rFont val="Arial"/>
        <family val="2"/>
      </rPr>
      <t>14</t>
    </r>
  </si>
  <si>
    <r>
      <t>2006-</t>
    </r>
    <r>
      <rPr>
        <sz val="10"/>
        <color indexed="10"/>
        <rFont val="Arial"/>
        <family val="2"/>
      </rPr>
      <t>13</t>
    </r>
  </si>
  <si>
    <t>0J53</t>
  </si>
  <si>
    <r>
      <t>2006-</t>
    </r>
    <r>
      <rPr>
        <sz val="10"/>
        <color indexed="10"/>
        <rFont val="Arial"/>
        <family val="2"/>
      </rPr>
      <t>12</t>
    </r>
  </si>
  <si>
    <t>Arangoitia Garcia</t>
  </si>
  <si>
    <t>Maxe</t>
  </si>
  <si>
    <t>16/03-31/03</t>
  </si>
  <si>
    <t>Zavala Carbajal</t>
  </si>
  <si>
    <t>0E54</t>
  </si>
  <si>
    <r>
      <t>2006-</t>
    </r>
    <r>
      <rPr>
        <sz val="10"/>
        <color indexed="10"/>
        <rFont val="Arial"/>
        <family val="2"/>
      </rPr>
      <t>11</t>
    </r>
  </si>
  <si>
    <r>
      <t>2006-</t>
    </r>
    <r>
      <rPr>
        <sz val="10"/>
        <color indexed="10"/>
        <rFont val="Arial"/>
        <family val="2"/>
      </rPr>
      <t>09</t>
    </r>
  </si>
  <si>
    <r>
      <t>2006-</t>
    </r>
    <r>
      <rPr>
        <sz val="10"/>
        <color indexed="10"/>
        <rFont val="Arial"/>
        <family val="2"/>
      </rPr>
      <t>08</t>
    </r>
  </si>
  <si>
    <r>
      <t>2006-</t>
    </r>
    <r>
      <rPr>
        <sz val="10"/>
        <color indexed="10"/>
        <rFont val="Arial"/>
        <family val="2"/>
      </rPr>
      <t>07</t>
    </r>
  </si>
  <si>
    <r>
      <t>2006-</t>
    </r>
    <r>
      <rPr>
        <sz val="10"/>
        <color indexed="10"/>
        <rFont val="Arial"/>
        <family val="2"/>
      </rPr>
      <t>06</t>
    </r>
  </si>
  <si>
    <t>Mendez Mallqui</t>
  </si>
  <si>
    <t>0J54</t>
  </si>
  <si>
    <t>Ingreso</t>
  </si>
  <si>
    <t>16/12-31/12</t>
  </si>
  <si>
    <t>Malaga Cocchella</t>
  </si>
  <si>
    <t>2006-2007</t>
  </si>
  <si>
    <r>
      <t>2007-</t>
    </r>
    <r>
      <rPr>
        <sz val="10"/>
        <color indexed="10"/>
        <rFont val="Arial"/>
        <family val="2"/>
      </rPr>
      <t>52</t>
    </r>
  </si>
  <si>
    <r>
      <t>2007-</t>
    </r>
    <r>
      <rPr>
        <sz val="10"/>
        <color indexed="10"/>
        <rFont val="Arial"/>
        <family val="2"/>
      </rPr>
      <t>51</t>
    </r>
  </si>
  <si>
    <r>
      <t>2007-</t>
    </r>
    <r>
      <rPr>
        <sz val="10"/>
        <color indexed="10"/>
        <rFont val="Arial"/>
        <family val="2"/>
      </rPr>
      <t>50</t>
    </r>
  </si>
  <si>
    <r>
      <t>2007-</t>
    </r>
    <r>
      <rPr>
        <sz val="10"/>
        <color indexed="10"/>
        <rFont val="Arial"/>
        <family val="2"/>
      </rPr>
      <t>49</t>
    </r>
  </si>
  <si>
    <t>0J59</t>
  </si>
  <si>
    <r>
      <t>2007-</t>
    </r>
    <r>
      <rPr>
        <sz val="10"/>
        <color indexed="10"/>
        <rFont val="Arial"/>
        <family val="2"/>
      </rPr>
      <t>48</t>
    </r>
  </si>
  <si>
    <r>
      <t>2007-</t>
    </r>
    <r>
      <rPr>
        <sz val="10"/>
        <color indexed="10"/>
        <rFont val="Arial"/>
        <family val="2"/>
      </rPr>
      <t>47</t>
    </r>
  </si>
  <si>
    <r>
      <t>2007-</t>
    </r>
    <r>
      <rPr>
        <sz val="10"/>
        <color indexed="10"/>
        <rFont val="Arial"/>
        <family val="2"/>
      </rPr>
      <t>46</t>
    </r>
  </si>
  <si>
    <r>
      <t>2007-</t>
    </r>
    <r>
      <rPr>
        <sz val="10"/>
        <color indexed="10"/>
        <rFont val="Arial"/>
        <family val="2"/>
      </rPr>
      <t>45</t>
    </r>
  </si>
  <si>
    <t>01/11-15/11</t>
  </si>
  <si>
    <r>
      <t>2007-</t>
    </r>
    <r>
      <rPr>
        <sz val="10"/>
        <color indexed="10"/>
        <rFont val="Arial"/>
        <family val="2"/>
      </rPr>
      <t>43</t>
    </r>
  </si>
  <si>
    <r>
      <t>2007-</t>
    </r>
    <r>
      <rPr>
        <sz val="10"/>
        <color indexed="10"/>
        <rFont val="Arial"/>
        <family val="2"/>
      </rPr>
      <t>42</t>
    </r>
  </si>
  <si>
    <r>
      <t>2007-</t>
    </r>
    <r>
      <rPr>
        <sz val="10"/>
        <color indexed="10"/>
        <rFont val="Arial"/>
        <family val="2"/>
      </rPr>
      <t>41</t>
    </r>
  </si>
  <si>
    <r>
      <t>2007-</t>
    </r>
    <r>
      <rPr>
        <sz val="10"/>
        <color indexed="10"/>
        <rFont val="Arial"/>
        <family val="2"/>
      </rPr>
      <t>40</t>
    </r>
  </si>
  <si>
    <r>
      <t>2007-</t>
    </r>
    <r>
      <rPr>
        <sz val="10"/>
        <color indexed="10"/>
        <rFont val="Arial"/>
        <family val="2"/>
      </rPr>
      <t>39</t>
    </r>
  </si>
  <si>
    <r>
      <t>2007-</t>
    </r>
    <r>
      <rPr>
        <sz val="10"/>
        <color indexed="10"/>
        <rFont val="Arial"/>
        <family val="2"/>
      </rPr>
      <t>38</t>
    </r>
  </si>
  <si>
    <r>
      <t>2007-</t>
    </r>
    <r>
      <rPr>
        <sz val="10"/>
        <color indexed="10"/>
        <rFont val="Arial"/>
        <family val="2"/>
      </rPr>
      <t>37</t>
    </r>
  </si>
  <si>
    <r>
      <t>2007-</t>
    </r>
    <r>
      <rPr>
        <sz val="10"/>
        <color indexed="10"/>
        <rFont val="Arial"/>
        <family val="2"/>
      </rPr>
      <t>36</t>
    </r>
  </si>
  <si>
    <t>OD93</t>
  </si>
  <si>
    <r>
      <t>2007-</t>
    </r>
    <r>
      <rPr>
        <sz val="10"/>
        <color indexed="10"/>
        <rFont val="Arial"/>
        <family val="2"/>
      </rPr>
      <t>35</t>
    </r>
  </si>
  <si>
    <r>
      <t>2007-</t>
    </r>
    <r>
      <rPr>
        <sz val="10"/>
        <color indexed="10"/>
        <rFont val="Arial"/>
        <family val="2"/>
      </rPr>
      <t>34</t>
    </r>
  </si>
  <si>
    <r>
      <t>2007-</t>
    </r>
    <r>
      <rPr>
        <sz val="10"/>
        <color indexed="10"/>
        <rFont val="Arial"/>
        <family val="2"/>
      </rPr>
      <t>33</t>
    </r>
  </si>
  <si>
    <r>
      <t>2007-</t>
    </r>
    <r>
      <rPr>
        <sz val="10"/>
        <color indexed="10"/>
        <rFont val="Arial"/>
        <family val="2"/>
      </rPr>
      <t>32</t>
    </r>
  </si>
  <si>
    <t>Segura Duran</t>
  </si>
  <si>
    <t>Eduardo</t>
  </si>
  <si>
    <t>0J58</t>
  </si>
  <si>
    <r>
      <t>2007-</t>
    </r>
    <r>
      <rPr>
        <sz val="10"/>
        <color indexed="10"/>
        <rFont val="Arial"/>
        <family val="2"/>
      </rPr>
      <t>29</t>
    </r>
  </si>
  <si>
    <r>
      <t>2007-</t>
    </r>
    <r>
      <rPr>
        <sz val="10"/>
        <color indexed="10"/>
        <rFont val="Arial"/>
        <family val="2"/>
      </rPr>
      <t>28</t>
    </r>
  </si>
  <si>
    <r>
      <t>2007-</t>
    </r>
    <r>
      <rPr>
        <sz val="10"/>
        <color indexed="10"/>
        <rFont val="Arial"/>
        <family val="2"/>
      </rPr>
      <t>27</t>
    </r>
  </si>
  <si>
    <r>
      <t>2007-</t>
    </r>
    <r>
      <rPr>
        <sz val="10"/>
        <color indexed="10"/>
        <rFont val="Arial"/>
        <family val="2"/>
      </rPr>
      <t>26</t>
    </r>
  </si>
  <si>
    <r>
      <t>2007-</t>
    </r>
    <r>
      <rPr>
        <sz val="10"/>
        <color indexed="10"/>
        <rFont val="Arial"/>
        <family val="2"/>
      </rPr>
      <t>25</t>
    </r>
  </si>
  <si>
    <r>
      <t>2007-</t>
    </r>
    <r>
      <rPr>
        <sz val="10"/>
        <color indexed="10"/>
        <rFont val="Arial"/>
        <family val="2"/>
      </rPr>
      <t>24</t>
    </r>
  </si>
  <si>
    <r>
      <t>2007-</t>
    </r>
    <r>
      <rPr>
        <sz val="10"/>
        <color indexed="10"/>
        <rFont val="Arial"/>
        <family val="2"/>
      </rPr>
      <t>20</t>
    </r>
  </si>
  <si>
    <r>
      <t>2007-</t>
    </r>
    <r>
      <rPr>
        <sz val="10"/>
        <color indexed="10"/>
        <rFont val="Arial"/>
        <family val="2"/>
      </rPr>
      <t>19</t>
    </r>
  </si>
  <si>
    <r>
      <t>2007-</t>
    </r>
    <r>
      <rPr>
        <sz val="10"/>
        <color indexed="10"/>
        <rFont val="Arial"/>
        <family val="2"/>
      </rPr>
      <t>18</t>
    </r>
  </si>
  <si>
    <r>
      <t>2007-</t>
    </r>
    <r>
      <rPr>
        <sz val="10"/>
        <color indexed="10"/>
        <rFont val="Arial"/>
        <family val="2"/>
      </rPr>
      <t>17</t>
    </r>
  </si>
  <si>
    <r>
      <t>2007-</t>
    </r>
    <r>
      <rPr>
        <sz val="10"/>
        <color indexed="10"/>
        <rFont val="Arial"/>
        <family val="2"/>
      </rPr>
      <t>15</t>
    </r>
  </si>
  <si>
    <r>
      <t>2007-</t>
    </r>
    <r>
      <rPr>
        <sz val="10"/>
        <color indexed="10"/>
        <rFont val="Arial"/>
        <family val="2"/>
      </rPr>
      <t>14</t>
    </r>
  </si>
  <si>
    <r>
      <t>2007-</t>
    </r>
    <r>
      <rPr>
        <sz val="10"/>
        <color indexed="10"/>
        <rFont val="Arial"/>
        <family val="2"/>
      </rPr>
      <t>13</t>
    </r>
  </si>
  <si>
    <r>
      <t>2007-</t>
    </r>
    <r>
      <rPr>
        <sz val="10"/>
        <color indexed="10"/>
        <rFont val="Arial"/>
        <family val="2"/>
      </rPr>
      <t>12</t>
    </r>
  </si>
  <si>
    <r>
      <t xml:space="preserve">Cuadro de descansos por vacaciones   [ </t>
    </r>
    <r>
      <rPr>
        <sz val="10"/>
        <color indexed="10"/>
        <rFont val="Copperplate Gothic Light"/>
        <family val="2"/>
      </rPr>
      <t>Jornaleros</t>
    </r>
    <r>
      <rPr>
        <sz val="10"/>
        <rFont val="Copperplate Gothic Light"/>
        <family val="2"/>
      </rPr>
      <t xml:space="preserve">, </t>
    </r>
    <r>
      <rPr>
        <sz val="10"/>
        <color indexed="8"/>
        <rFont val="Copperplate Gothic Light"/>
        <family val="2"/>
      </rPr>
      <t>Choferes</t>
    </r>
    <r>
      <rPr>
        <sz val="10"/>
        <rFont val="Copperplate Gothic Light"/>
        <family val="2"/>
      </rPr>
      <t xml:space="preserve"> y </t>
    </r>
    <r>
      <rPr>
        <sz val="10"/>
        <color indexed="12"/>
        <rFont val="Copperplate Gothic Light"/>
        <family val="2"/>
      </rPr>
      <t>Empleados</t>
    </r>
    <r>
      <rPr>
        <sz val="10"/>
        <rFont val="Copperplate Gothic Light"/>
        <family val="2"/>
      </rPr>
      <t xml:space="preserve"> 2007 ]</t>
    </r>
  </si>
  <si>
    <t>2007-2008</t>
  </si>
  <si>
    <r>
      <t>2008-</t>
    </r>
    <r>
      <rPr>
        <sz val="10"/>
        <color indexed="10"/>
        <rFont val="Arial"/>
        <family val="2"/>
      </rPr>
      <t>48</t>
    </r>
  </si>
  <si>
    <r>
      <t>2008-</t>
    </r>
    <r>
      <rPr>
        <sz val="10"/>
        <color indexed="10"/>
        <rFont val="Arial"/>
        <family val="2"/>
      </rPr>
      <t>47</t>
    </r>
  </si>
  <si>
    <r>
      <t>2008-</t>
    </r>
    <r>
      <rPr>
        <sz val="10"/>
        <color indexed="10"/>
        <rFont val="Arial"/>
        <family val="2"/>
      </rPr>
      <t>46</t>
    </r>
  </si>
  <si>
    <r>
      <t>2008-</t>
    </r>
    <r>
      <rPr>
        <sz val="10"/>
        <color indexed="10"/>
        <rFont val="Arial"/>
        <family val="2"/>
      </rPr>
      <t>45</t>
    </r>
  </si>
  <si>
    <r>
      <t>2008-</t>
    </r>
    <r>
      <rPr>
        <sz val="10"/>
        <color indexed="10"/>
        <rFont val="Arial"/>
        <family val="2"/>
      </rPr>
      <t>44</t>
    </r>
  </si>
  <si>
    <t>F_Ingreso</t>
  </si>
  <si>
    <t>F_Emision</t>
  </si>
  <si>
    <t>F_Pagp</t>
  </si>
  <si>
    <t>Descanso Vacacional</t>
  </si>
  <si>
    <t>Rem_NETO</t>
  </si>
  <si>
    <t>Periodo Fuera de Planillas</t>
  </si>
  <si>
    <r>
      <t>2008-</t>
    </r>
    <r>
      <rPr>
        <sz val="10"/>
        <color indexed="10"/>
        <rFont val="Arial"/>
        <family val="2"/>
      </rPr>
      <t>43</t>
    </r>
  </si>
  <si>
    <r>
      <t>2008-</t>
    </r>
    <r>
      <rPr>
        <sz val="10"/>
        <color indexed="10"/>
        <rFont val="Arial"/>
        <family val="2"/>
      </rPr>
      <t>42</t>
    </r>
  </si>
  <si>
    <r>
      <t>2008-</t>
    </r>
    <r>
      <rPr>
        <b/>
        <sz val="10"/>
        <color indexed="10"/>
        <rFont val="Arial"/>
        <family val="2"/>
      </rPr>
      <t>41</t>
    </r>
  </si>
  <si>
    <t>Rivera Garate</t>
  </si>
  <si>
    <t>Wilder</t>
  </si>
  <si>
    <t>1D18</t>
  </si>
  <si>
    <r>
      <t>2008-</t>
    </r>
    <r>
      <rPr>
        <sz val="10"/>
        <color indexed="10"/>
        <rFont val="Arial"/>
        <family val="2"/>
      </rPr>
      <t>41</t>
    </r>
  </si>
  <si>
    <r>
      <t>2008-</t>
    </r>
    <r>
      <rPr>
        <sz val="10"/>
        <color indexed="10"/>
        <rFont val="Arial"/>
        <family val="2"/>
      </rPr>
      <t>40</t>
    </r>
  </si>
  <si>
    <r>
      <t>2008-</t>
    </r>
    <r>
      <rPr>
        <b/>
        <sz val="10"/>
        <color indexed="10"/>
        <rFont val="Arial"/>
        <family val="2"/>
      </rPr>
      <t>42</t>
    </r>
  </si>
  <si>
    <r>
      <t>2008-</t>
    </r>
    <r>
      <rPr>
        <b/>
        <sz val="10"/>
        <color indexed="10"/>
        <rFont val="Arial"/>
        <family val="2"/>
      </rPr>
      <t>40</t>
    </r>
  </si>
  <si>
    <r>
      <t>2008-</t>
    </r>
    <r>
      <rPr>
        <sz val="10"/>
        <color indexed="10"/>
        <rFont val="Arial"/>
        <family val="2"/>
      </rPr>
      <t>39</t>
    </r>
  </si>
  <si>
    <r>
      <t>2008-</t>
    </r>
    <r>
      <rPr>
        <sz val="10"/>
        <color indexed="10"/>
        <rFont val="Arial"/>
        <family val="2"/>
      </rPr>
      <t>38</t>
    </r>
  </si>
  <si>
    <r>
      <t>2008-</t>
    </r>
    <r>
      <rPr>
        <sz val="10"/>
        <color indexed="10"/>
        <rFont val="Arial"/>
        <family val="2"/>
      </rPr>
      <t>37</t>
    </r>
  </si>
  <si>
    <t>Paz Delgado</t>
  </si>
  <si>
    <t>0E60</t>
  </si>
  <si>
    <r>
      <t>2008-</t>
    </r>
    <r>
      <rPr>
        <sz val="10"/>
        <color indexed="10"/>
        <rFont val="Arial"/>
        <family val="2"/>
      </rPr>
      <t>36</t>
    </r>
  </si>
  <si>
    <r>
      <t>2008-</t>
    </r>
    <r>
      <rPr>
        <sz val="10"/>
        <color indexed="10"/>
        <rFont val="Arial"/>
        <family val="2"/>
      </rPr>
      <t>35</t>
    </r>
  </si>
  <si>
    <r>
      <t>2008-</t>
    </r>
    <r>
      <rPr>
        <sz val="10"/>
        <color indexed="10"/>
        <rFont val="Arial"/>
        <family val="2"/>
      </rPr>
      <t>34</t>
    </r>
  </si>
  <si>
    <t>De la Cruz Llamocca</t>
  </si>
  <si>
    <t>0J64</t>
  </si>
  <si>
    <r>
      <t>2008-</t>
    </r>
    <r>
      <rPr>
        <sz val="10"/>
        <color indexed="10"/>
        <rFont val="Arial"/>
        <family val="2"/>
      </rPr>
      <t>33</t>
    </r>
  </si>
  <si>
    <t>Alayo Cortez</t>
  </si>
  <si>
    <t>Duber</t>
  </si>
  <si>
    <t>0J61</t>
  </si>
  <si>
    <r>
      <t>2008-</t>
    </r>
    <r>
      <rPr>
        <sz val="10"/>
        <color indexed="10"/>
        <rFont val="Arial"/>
        <family val="2"/>
      </rPr>
      <t>32</t>
    </r>
  </si>
  <si>
    <r>
      <t>2008-</t>
    </r>
    <r>
      <rPr>
        <sz val="10"/>
        <color indexed="10"/>
        <rFont val="Arial"/>
        <family val="2"/>
      </rPr>
      <t>31</t>
    </r>
  </si>
  <si>
    <t>???</t>
  </si>
  <si>
    <r>
      <t>2008-</t>
    </r>
    <r>
      <rPr>
        <sz val="10"/>
        <color indexed="10"/>
        <rFont val="Arial"/>
        <family val="2"/>
      </rPr>
      <t>15</t>
    </r>
  </si>
  <si>
    <r>
      <t>2008-</t>
    </r>
    <r>
      <rPr>
        <sz val="10"/>
        <color indexed="10"/>
        <rFont val="Arial"/>
        <family val="2"/>
      </rPr>
      <t>14</t>
    </r>
  </si>
  <si>
    <r>
      <t>2008-</t>
    </r>
    <r>
      <rPr>
        <sz val="10"/>
        <color indexed="10"/>
        <rFont val="Arial"/>
        <family val="2"/>
      </rPr>
      <t>13</t>
    </r>
  </si>
  <si>
    <r>
      <t>2008-</t>
    </r>
    <r>
      <rPr>
        <sz val="10"/>
        <color indexed="10"/>
        <rFont val="Arial"/>
        <family val="2"/>
      </rPr>
      <t>12</t>
    </r>
  </si>
  <si>
    <t>Alvarez Sanchez</t>
  </si>
  <si>
    <t xml:space="preserve">Antonio </t>
  </si>
  <si>
    <t>1D15</t>
  </si>
  <si>
    <r>
      <t>2008-</t>
    </r>
    <r>
      <rPr>
        <sz val="10"/>
        <color indexed="10"/>
        <rFont val="Arial"/>
        <family val="2"/>
      </rPr>
      <t>11</t>
    </r>
  </si>
  <si>
    <t>Manrique Vega</t>
  </si>
  <si>
    <t>0J63</t>
  </si>
  <si>
    <r>
      <t>2008-</t>
    </r>
    <r>
      <rPr>
        <sz val="10"/>
        <color indexed="10"/>
        <rFont val="Arial"/>
        <family val="2"/>
      </rPr>
      <t>10</t>
    </r>
  </si>
  <si>
    <t>16/02-29/02</t>
  </si>
  <si>
    <t>Rodriguez Felix</t>
  </si>
  <si>
    <t>Marco</t>
  </si>
  <si>
    <t>0E59</t>
  </si>
  <si>
    <r>
      <t>2008-</t>
    </r>
    <r>
      <rPr>
        <sz val="10"/>
        <color indexed="10"/>
        <rFont val="Arial"/>
        <family val="2"/>
      </rPr>
      <t>09</t>
    </r>
  </si>
  <si>
    <r>
      <t>2008-</t>
    </r>
    <r>
      <rPr>
        <sz val="10"/>
        <color indexed="10"/>
        <rFont val="Arial"/>
        <family val="2"/>
      </rPr>
      <t>08</t>
    </r>
  </si>
  <si>
    <r>
      <t>2008-</t>
    </r>
    <r>
      <rPr>
        <sz val="10"/>
        <color indexed="10"/>
        <rFont val="Arial"/>
        <family val="2"/>
      </rPr>
      <t>07</t>
    </r>
  </si>
  <si>
    <r>
      <t>2008-</t>
    </r>
    <r>
      <rPr>
        <sz val="10"/>
        <color indexed="10"/>
        <rFont val="Arial"/>
        <family val="2"/>
      </rPr>
      <t>06</t>
    </r>
  </si>
  <si>
    <t>Samanez Ocrospoma</t>
  </si>
  <si>
    <t>0D48</t>
  </si>
  <si>
    <r>
      <t>2008-</t>
    </r>
    <r>
      <rPr>
        <sz val="10"/>
        <color indexed="10"/>
        <rFont val="Arial"/>
        <family val="2"/>
      </rPr>
      <t>05</t>
    </r>
  </si>
  <si>
    <r>
      <t>2008-</t>
    </r>
    <r>
      <rPr>
        <sz val="10"/>
        <color indexed="10"/>
        <rFont val="Arial"/>
        <family val="2"/>
      </rPr>
      <t>04</t>
    </r>
  </si>
  <si>
    <r>
      <t xml:space="preserve">Cuadro de descansos por vacaciones   [ </t>
    </r>
    <r>
      <rPr>
        <sz val="10"/>
        <color indexed="10"/>
        <rFont val="Copperplate Gothic Light"/>
        <family val="2"/>
      </rPr>
      <t>Jornaleros</t>
    </r>
    <r>
      <rPr>
        <sz val="10"/>
        <rFont val="Copperplate Gothic Light"/>
        <family val="2"/>
      </rPr>
      <t xml:space="preserve">, </t>
    </r>
    <r>
      <rPr>
        <sz val="10"/>
        <color indexed="8"/>
        <rFont val="Copperplate Gothic Light"/>
        <family val="2"/>
      </rPr>
      <t>Choferes</t>
    </r>
    <r>
      <rPr>
        <sz val="10"/>
        <rFont val="Copperplate Gothic Light"/>
        <family val="2"/>
      </rPr>
      <t xml:space="preserve"> y </t>
    </r>
    <r>
      <rPr>
        <sz val="10"/>
        <color indexed="12"/>
        <rFont val="Copperplate Gothic Light"/>
        <family val="2"/>
      </rPr>
      <t>Empleados</t>
    </r>
    <r>
      <rPr>
        <sz val="10"/>
        <rFont val="Copperplate Gothic Light"/>
        <family val="2"/>
      </rPr>
      <t xml:space="preserve"> 2008]</t>
    </r>
  </si>
  <si>
    <t>EN EL MES DE DICIEMBRE DEL 2009 NO HAY PROGRAMACION DE VACACIONES -  GRATIFICACIONES</t>
  </si>
  <si>
    <t>EN EL MES DE NOVIEMBRE DEL 2009 NO HAY PROGRAMACION DE VACACIONES</t>
  </si>
  <si>
    <t>2008-2009</t>
  </si>
  <si>
    <r>
      <t>2009-</t>
    </r>
    <r>
      <rPr>
        <sz val="10"/>
        <color indexed="10"/>
        <rFont val="Arial"/>
        <family val="2"/>
      </rPr>
      <t>40</t>
    </r>
  </si>
  <si>
    <r>
      <t>2009-</t>
    </r>
    <r>
      <rPr>
        <sz val="10"/>
        <color indexed="10"/>
        <rFont val="Arial"/>
        <family val="2"/>
      </rPr>
      <t>39</t>
    </r>
  </si>
  <si>
    <r>
      <t>2009-</t>
    </r>
    <r>
      <rPr>
        <sz val="10"/>
        <color indexed="10"/>
        <rFont val="Arial"/>
        <family val="2"/>
      </rPr>
      <t>38</t>
    </r>
  </si>
  <si>
    <r>
      <t>2009-</t>
    </r>
    <r>
      <rPr>
        <sz val="10"/>
        <color indexed="10"/>
        <rFont val="Arial"/>
        <family val="2"/>
      </rPr>
      <t>37</t>
    </r>
  </si>
  <si>
    <r>
      <t xml:space="preserve">EN EL MES DE </t>
    </r>
    <r>
      <rPr>
        <b/>
        <i/>
        <sz val="12"/>
        <color indexed="14"/>
        <rFont val="Comic Sans MS"/>
        <family val="4"/>
      </rPr>
      <t>Agosto  DEL 2009</t>
    </r>
    <r>
      <rPr>
        <i/>
        <sz val="10"/>
        <color indexed="14"/>
        <rFont val="Comic Sans MS"/>
        <family val="4"/>
      </rPr>
      <t xml:space="preserve"> NO HAY PROGRAMACION DE VACACIONES </t>
    </r>
  </si>
  <si>
    <t>EN EL MES DE JULIO DEL 2009 NO HAY PROGRAMACION DE VACACIONES -  GRATIFICACIONES</t>
  </si>
  <si>
    <t xml:space="preserve">César </t>
  </si>
  <si>
    <r>
      <t>2009-</t>
    </r>
    <r>
      <rPr>
        <sz val="10"/>
        <color indexed="10"/>
        <rFont val="Arial"/>
        <family val="2"/>
      </rPr>
      <t>26</t>
    </r>
  </si>
  <si>
    <r>
      <t>2009-</t>
    </r>
    <r>
      <rPr>
        <sz val="10"/>
        <color indexed="10"/>
        <rFont val="Arial"/>
        <family val="2"/>
      </rPr>
      <t>25</t>
    </r>
  </si>
  <si>
    <r>
      <t>2009-</t>
    </r>
    <r>
      <rPr>
        <sz val="10"/>
        <color indexed="10"/>
        <rFont val="Arial"/>
        <family val="2"/>
      </rPr>
      <t>24</t>
    </r>
  </si>
  <si>
    <r>
      <t>2009-</t>
    </r>
    <r>
      <rPr>
        <sz val="10"/>
        <color indexed="10"/>
        <rFont val="Arial"/>
        <family val="2"/>
      </rPr>
      <t>23</t>
    </r>
  </si>
  <si>
    <t>Chavez Cutipa</t>
  </si>
  <si>
    <t xml:space="preserve">Nicolas </t>
  </si>
  <si>
    <t>1D32</t>
  </si>
  <si>
    <t>Quispe Espinoza</t>
  </si>
  <si>
    <t>Nazario</t>
  </si>
  <si>
    <t>1D29</t>
  </si>
  <si>
    <t>EN EL MES DE MAYO DEL 2009 NO HAY PROGRAMACION DE VACACIONES</t>
  </si>
  <si>
    <r>
      <t>2009-</t>
    </r>
    <r>
      <rPr>
        <sz val="10"/>
        <color indexed="10"/>
        <rFont val="Arial"/>
        <family val="2"/>
      </rPr>
      <t>17</t>
    </r>
  </si>
  <si>
    <r>
      <t>2009-</t>
    </r>
    <r>
      <rPr>
        <sz val="10"/>
        <color indexed="10"/>
        <rFont val="Arial"/>
        <family val="2"/>
      </rPr>
      <t>16</t>
    </r>
  </si>
  <si>
    <r>
      <t>2009-</t>
    </r>
    <r>
      <rPr>
        <sz val="10"/>
        <color indexed="10"/>
        <rFont val="Arial"/>
        <family val="2"/>
      </rPr>
      <t>15</t>
    </r>
  </si>
  <si>
    <r>
      <t>2009-</t>
    </r>
    <r>
      <rPr>
        <sz val="10"/>
        <color indexed="10"/>
        <rFont val="Arial"/>
        <family val="2"/>
      </rPr>
      <t>14</t>
    </r>
  </si>
  <si>
    <t>Dela Cruz Llamocca</t>
  </si>
  <si>
    <t>Malaga Bekich</t>
  </si>
  <si>
    <t>Jorge L.</t>
  </si>
  <si>
    <t>0E61</t>
  </si>
  <si>
    <r>
      <t>2009-</t>
    </r>
    <r>
      <rPr>
        <sz val="10"/>
        <color indexed="10"/>
        <rFont val="Arial"/>
        <family val="2"/>
      </rPr>
      <t>18</t>
    </r>
  </si>
  <si>
    <t>Castañeda Tantalean</t>
  </si>
  <si>
    <t>1D28</t>
  </si>
  <si>
    <t>Echevarria Franco</t>
  </si>
  <si>
    <t>Ever</t>
  </si>
  <si>
    <t>1D27</t>
  </si>
  <si>
    <r>
      <t>2009-</t>
    </r>
    <r>
      <rPr>
        <sz val="10"/>
        <color indexed="10"/>
        <rFont val="Arial"/>
        <family val="2"/>
      </rPr>
      <t>13</t>
    </r>
  </si>
  <si>
    <r>
      <t>2009-</t>
    </r>
    <r>
      <rPr>
        <sz val="10"/>
        <color indexed="10"/>
        <rFont val="Arial"/>
        <family val="2"/>
      </rPr>
      <t>12</t>
    </r>
  </si>
  <si>
    <r>
      <t>2009-</t>
    </r>
    <r>
      <rPr>
        <sz val="10"/>
        <color indexed="10"/>
        <rFont val="Arial"/>
        <family val="2"/>
      </rPr>
      <t>11</t>
    </r>
  </si>
  <si>
    <r>
      <t>2009-</t>
    </r>
    <r>
      <rPr>
        <sz val="10"/>
        <color indexed="10"/>
        <rFont val="Arial"/>
        <family val="2"/>
      </rPr>
      <t>10</t>
    </r>
  </si>
  <si>
    <t>José</t>
  </si>
  <si>
    <r>
      <t>2009-</t>
    </r>
    <r>
      <rPr>
        <sz val="10"/>
        <color indexed="10"/>
        <rFont val="Arial"/>
        <family val="2"/>
      </rPr>
      <t>09</t>
    </r>
  </si>
  <si>
    <r>
      <t>2009-</t>
    </r>
    <r>
      <rPr>
        <sz val="10"/>
        <color indexed="10"/>
        <rFont val="Arial"/>
        <family val="2"/>
      </rPr>
      <t>08</t>
    </r>
  </si>
  <si>
    <r>
      <t>2009-</t>
    </r>
    <r>
      <rPr>
        <sz val="10"/>
        <color indexed="10"/>
        <rFont val="Arial"/>
        <family val="2"/>
      </rPr>
      <t>07</t>
    </r>
  </si>
  <si>
    <r>
      <t>2009</t>
    </r>
    <r>
      <rPr>
        <sz val="10"/>
        <rFont val="Arial"/>
        <family val="2"/>
      </rPr>
      <t>-</t>
    </r>
    <r>
      <rPr>
        <sz val="10"/>
        <color indexed="10"/>
        <rFont val="Arial"/>
        <family val="2"/>
      </rPr>
      <t>06</t>
    </r>
  </si>
  <si>
    <t>Centeno Palma</t>
  </si>
  <si>
    <t>Enrique</t>
  </si>
  <si>
    <t>1D26</t>
  </si>
  <si>
    <r>
      <t>2009-</t>
    </r>
    <r>
      <rPr>
        <sz val="10"/>
        <color indexed="10"/>
        <rFont val="Arial"/>
        <family val="2"/>
      </rPr>
      <t>06</t>
    </r>
  </si>
  <si>
    <r>
      <t>2009-</t>
    </r>
    <r>
      <rPr>
        <sz val="10"/>
        <color indexed="10"/>
        <rFont val="Arial"/>
        <family val="2"/>
      </rPr>
      <t>05</t>
    </r>
  </si>
  <si>
    <t>Salas Vargas</t>
  </si>
  <si>
    <t>Claiton</t>
  </si>
  <si>
    <t>1D25</t>
  </si>
  <si>
    <r>
      <t>2009-</t>
    </r>
    <r>
      <rPr>
        <sz val="10"/>
        <color indexed="10"/>
        <rFont val="Arial"/>
        <family val="2"/>
      </rPr>
      <t>04</t>
    </r>
  </si>
  <si>
    <r>
      <t>2009-</t>
    </r>
    <r>
      <rPr>
        <sz val="10"/>
        <color indexed="10"/>
        <rFont val="Arial"/>
        <family val="2"/>
      </rPr>
      <t>03</t>
    </r>
  </si>
  <si>
    <r>
      <t>2009-</t>
    </r>
    <r>
      <rPr>
        <sz val="10"/>
        <color indexed="10"/>
        <rFont val="Arial"/>
        <family val="2"/>
      </rPr>
      <t>02</t>
    </r>
  </si>
  <si>
    <t xml:space="preserve"> Asmat Sigueñas</t>
  </si>
  <si>
    <t>Juan Carlos</t>
  </si>
  <si>
    <t>1D24</t>
  </si>
  <si>
    <t>Tapia Enriquez</t>
  </si>
  <si>
    <t>Roger</t>
  </si>
  <si>
    <t>0J65</t>
  </si>
  <si>
    <t>Chilon Chumpitaz</t>
  </si>
  <si>
    <t>Emilio</t>
  </si>
  <si>
    <t>0J57</t>
  </si>
  <si>
    <r>
      <t xml:space="preserve">Cuadro de descansos por vacaciones   [ </t>
    </r>
    <r>
      <rPr>
        <sz val="10"/>
        <color indexed="10"/>
        <rFont val="Copperplate Gothic Light"/>
        <family val="2"/>
      </rPr>
      <t>Jornaleros</t>
    </r>
    <r>
      <rPr>
        <sz val="10"/>
        <rFont val="Copperplate Gothic Light"/>
        <family val="2"/>
      </rPr>
      <t xml:space="preserve">, </t>
    </r>
    <r>
      <rPr>
        <sz val="10"/>
        <color indexed="8"/>
        <rFont val="Copperplate Gothic Light"/>
        <family val="2"/>
      </rPr>
      <t>Choferes</t>
    </r>
    <r>
      <rPr>
        <sz val="10"/>
        <rFont val="Copperplate Gothic Light"/>
        <family val="2"/>
      </rPr>
      <t xml:space="preserve"> y </t>
    </r>
    <r>
      <rPr>
        <sz val="10"/>
        <color indexed="12"/>
        <rFont val="Copperplate Gothic Light"/>
        <family val="2"/>
      </rPr>
      <t>Empleados</t>
    </r>
    <r>
      <rPr>
        <sz val="10"/>
        <rFont val="Copperplate Gothic Light"/>
        <family val="2"/>
      </rPr>
      <t xml:space="preserve"> 2009]</t>
    </r>
  </si>
  <si>
    <t>Al</t>
  </si>
  <si>
    <t>Del</t>
  </si>
  <si>
    <t xml:space="preserve"> Por dia de descanso</t>
  </si>
  <si>
    <t>Jose Cabrera Galvez (11/02/03)</t>
  </si>
  <si>
    <t>Promedio de los 12 ultimos Meses  antes del DESCANSO MEDICO  (cod. 137) PDT-RPTS.</t>
  </si>
  <si>
    <t>Descanso Médico</t>
  </si>
  <si>
    <t>Sem02-2009</t>
  </si>
  <si>
    <t>Periodo 2008-2009</t>
  </si>
  <si>
    <t>Sem04-2009</t>
  </si>
  <si>
    <t>/  28  x  30</t>
  </si>
  <si>
    <t>Sem07-2009</t>
  </si>
  <si>
    <t>Nicolas Chavez Cutipa</t>
  </si>
  <si>
    <t>Sem08-2009</t>
  </si>
  <si>
    <t>Sem09-2009</t>
  </si>
  <si>
    <t>Sem-10   2009</t>
  </si>
  <si>
    <t>Sem-11   2009</t>
  </si>
  <si>
    <t>Sem-12   2009</t>
  </si>
  <si>
    <t>Sem-13   2009</t>
  </si>
  <si>
    <r>
      <t>Promedio de las 04 ultimas semanas antes de vacaciones</t>
    </r>
    <r>
      <rPr>
        <sz val="11"/>
        <color indexed="12"/>
        <rFont val="Arial"/>
        <family val="2"/>
      </rPr>
      <t xml:space="preserve"> (Fec_Ingr. 31/03/2008)</t>
    </r>
  </si>
  <si>
    <t xml:space="preserve">Vacaciones </t>
  </si>
  <si>
    <t>Sem06-2009</t>
  </si>
  <si>
    <t>Miguel Tejada Llauce</t>
  </si>
  <si>
    <t>Sem-22   2009</t>
  </si>
  <si>
    <t>Sem-23   2009</t>
  </si>
  <si>
    <t>Sem-24   2009</t>
  </si>
  <si>
    <t>Sem-25   2009</t>
  </si>
  <si>
    <r>
      <t>Promedio de las 04 ultimas semanas antes de vacaciones</t>
    </r>
    <r>
      <rPr>
        <sz val="11"/>
        <color indexed="12"/>
        <rFont val="Arial"/>
        <family val="2"/>
      </rPr>
      <t xml:space="preserve"> (Fec_Ingr. 25/06/2007)</t>
    </r>
  </si>
  <si>
    <t>Antonio Hermoza llantoy</t>
  </si>
  <si>
    <t>Neon Bobbio Aguilar</t>
  </si>
  <si>
    <t>Sem-26   2009</t>
  </si>
  <si>
    <r>
      <t>Promedio de las 04 ultimas semanas antes de vacaciones</t>
    </r>
    <r>
      <rPr>
        <sz val="11"/>
        <color indexed="12"/>
        <rFont val="Arial"/>
        <family val="2"/>
      </rPr>
      <t xml:space="preserve"> (Fec_Ingr. 01/07/2005)</t>
    </r>
  </si>
  <si>
    <t xml:space="preserve">Promedio para Vacaciones </t>
  </si>
  <si>
    <t xml:space="preserve">    del 16/06 al 30/06       S/.</t>
  </si>
  <si>
    <t>Tamara Cabrejos</t>
  </si>
  <si>
    <t>Alejandro</t>
  </si>
  <si>
    <t>0C91</t>
  </si>
  <si>
    <t>Jorge E.</t>
  </si>
  <si>
    <t>Fred B.</t>
  </si>
  <si>
    <t>Vacaciones</t>
  </si>
  <si>
    <t>Neto Aproximado :</t>
  </si>
  <si>
    <t>Luis Cabrera Luza (29/01/08)</t>
  </si>
  <si>
    <r>
      <t>Promedio de las 04 ultimas semanas antes de vacaciones</t>
    </r>
    <r>
      <rPr>
        <sz val="9"/>
        <color indexed="12"/>
        <rFont val="Arial"/>
        <family val="2"/>
      </rPr>
      <t xml:space="preserve"> (Fec_Ingr. 31/03/2008)</t>
    </r>
  </si>
  <si>
    <t xml:space="preserve"> /  28  x  30</t>
  </si>
  <si>
    <r>
      <t>Sem 49</t>
    </r>
    <r>
      <rPr>
        <sz val="10"/>
        <rFont val="Arial"/>
        <family val="2"/>
      </rPr>
      <t>-2008</t>
    </r>
  </si>
  <si>
    <r>
      <t>Sem 50</t>
    </r>
    <r>
      <rPr>
        <sz val="10"/>
        <rFont val="Arial"/>
        <family val="2"/>
      </rPr>
      <t>-2008</t>
    </r>
  </si>
  <si>
    <r>
      <t>Sem 02</t>
    </r>
    <r>
      <rPr>
        <sz val="10"/>
        <rFont val="Arial"/>
        <family val="2"/>
      </rPr>
      <t>-2009</t>
    </r>
  </si>
  <si>
    <r>
      <t>Sem   03</t>
    </r>
    <r>
      <rPr>
        <sz val="10"/>
        <rFont val="Arial"/>
        <family val="2"/>
      </rPr>
      <t>-2009</t>
    </r>
  </si>
  <si>
    <t>Nazario Quispe Espinoza</t>
  </si>
  <si>
    <t xml:space="preserve"> Nota:Según Indicación JLM,UMT (22/01/09 09:42)</t>
  </si>
  <si>
    <t xml:space="preserve">    del 16/11 al 30/11       S/.</t>
  </si>
  <si>
    <t xml:space="preserve">   Pago Por recibos [Vacaciones y/o Eventuales]</t>
  </si>
  <si>
    <t>Pago por Recibo</t>
  </si>
  <si>
    <t>2010-2011</t>
  </si>
  <si>
    <r>
      <t>2011-</t>
    </r>
    <r>
      <rPr>
        <sz val="10"/>
        <color indexed="10"/>
        <rFont val="Arial"/>
        <family val="2"/>
      </rPr>
      <t>48</t>
    </r>
  </si>
  <si>
    <r>
      <t>2011-</t>
    </r>
    <r>
      <rPr>
        <sz val="10"/>
        <color indexed="10"/>
        <rFont val="Arial"/>
        <family val="2"/>
      </rPr>
      <t>47</t>
    </r>
  </si>
  <si>
    <r>
      <t>2011-</t>
    </r>
    <r>
      <rPr>
        <sz val="10"/>
        <color indexed="10"/>
        <rFont val="Arial"/>
        <family val="2"/>
      </rPr>
      <t>46</t>
    </r>
  </si>
  <si>
    <r>
      <t>2011-</t>
    </r>
    <r>
      <rPr>
        <sz val="10"/>
        <color indexed="10"/>
        <rFont val="Arial"/>
        <family val="2"/>
      </rPr>
      <t>45</t>
    </r>
  </si>
  <si>
    <r>
      <t>2011-</t>
    </r>
    <r>
      <rPr>
        <sz val="10"/>
        <color indexed="10"/>
        <rFont val="Arial"/>
        <family val="2"/>
      </rPr>
      <t>43</t>
    </r>
  </si>
  <si>
    <r>
      <t>2011-</t>
    </r>
    <r>
      <rPr>
        <sz val="10"/>
        <color indexed="10"/>
        <rFont val="Arial"/>
        <family val="2"/>
      </rPr>
      <t>42</t>
    </r>
  </si>
  <si>
    <r>
      <t>2011-</t>
    </r>
    <r>
      <rPr>
        <sz val="10"/>
        <color indexed="10"/>
        <rFont val="Arial"/>
        <family val="2"/>
      </rPr>
      <t>41</t>
    </r>
  </si>
  <si>
    <r>
      <t>2011-</t>
    </r>
    <r>
      <rPr>
        <sz val="10"/>
        <color indexed="10"/>
        <rFont val="Arial"/>
        <family val="2"/>
      </rPr>
      <t>40</t>
    </r>
  </si>
  <si>
    <t>Moreno Bazalar</t>
  </si>
  <si>
    <t>Jonathan</t>
  </si>
  <si>
    <r>
      <t>2011-</t>
    </r>
    <r>
      <rPr>
        <sz val="10"/>
        <color indexed="10"/>
        <rFont val="Arial"/>
        <family val="2"/>
      </rPr>
      <t>39</t>
    </r>
  </si>
  <si>
    <r>
      <t>2011-</t>
    </r>
    <r>
      <rPr>
        <sz val="10"/>
        <color indexed="10"/>
        <rFont val="Arial"/>
        <family val="2"/>
      </rPr>
      <t>38</t>
    </r>
  </si>
  <si>
    <r>
      <t>2011-</t>
    </r>
    <r>
      <rPr>
        <sz val="10"/>
        <color indexed="10"/>
        <rFont val="Arial"/>
        <family val="2"/>
      </rPr>
      <t>37</t>
    </r>
  </si>
  <si>
    <r>
      <t>2011-</t>
    </r>
    <r>
      <rPr>
        <sz val="10"/>
        <color indexed="10"/>
        <rFont val="Arial"/>
        <family val="2"/>
      </rPr>
      <t>36</t>
    </r>
  </si>
  <si>
    <t>Haro Sopla</t>
  </si>
  <si>
    <t>Edu</t>
  </si>
  <si>
    <r>
      <t>2011-</t>
    </r>
    <r>
      <rPr>
        <sz val="10"/>
        <color indexed="10"/>
        <rFont val="Arial"/>
        <family val="2"/>
      </rPr>
      <t>34</t>
    </r>
  </si>
  <si>
    <r>
      <t>2011-</t>
    </r>
    <r>
      <rPr>
        <sz val="10"/>
        <color indexed="10"/>
        <rFont val="Arial"/>
        <family val="2"/>
      </rPr>
      <t>33</t>
    </r>
  </si>
  <si>
    <r>
      <t>2011-</t>
    </r>
    <r>
      <rPr>
        <sz val="10"/>
        <color indexed="10"/>
        <rFont val="Arial"/>
        <family val="2"/>
      </rPr>
      <t>32</t>
    </r>
  </si>
  <si>
    <r>
      <t>2011-</t>
    </r>
    <r>
      <rPr>
        <sz val="10"/>
        <color indexed="10"/>
        <rFont val="Arial"/>
        <family val="2"/>
      </rPr>
      <t>31</t>
    </r>
  </si>
  <si>
    <r>
      <t>2011-</t>
    </r>
    <r>
      <rPr>
        <sz val="10"/>
        <color indexed="10"/>
        <rFont val="Arial"/>
        <family val="2"/>
      </rPr>
      <t>26</t>
    </r>
  </si>
  <si>
    <r>
      <t>2011-</t>
    </r>
    <r>
      <rPr>
        <sz val="10"/>
        <color indexed="10"/>
        <rFont val="Arial"/>
        <family val="2"/>
      </rPr>
      <t>25</t>
    </r>
  </si>
  <si>
    <r>
      <t>2011-</t>
    </r>
    <r>
      <rPr>
        <sz val="10"/>
        <color indexed="10"/>
        <rFont val="Arial"/>
        <family val="2"/>
      </rPr>
      <t>24</t>
    </r>
  </si>
  <si>
    <r>
      <t>2011-</t>
    </r>
    <r>
      <rPr>
        <sz val="10"/>
        <color indexed="10"/>
        <rFont val="Arial"/>
        <family val="2"/>
      </rPr>
      <t>23</t>
    </r>
  </si>
  <si>
    <t>Segura Durand</t>
  </si>
  <si>
    <r>
      <t>2011-</t>
    </r>
    <r>
      <rPr>
        <sz val="10"/>
        <color indexed="10"/>
        <rFont val="Arial"/>
        <family val="2"/>
      </rPr>
      <t>17</t>
    </r>
  </si>
  <si>
    <r>
      <t>2011-</t>
    </r>
    <r>
      <rPr>
        <sz val="10"/>
        <color indexed="10"/>
        <rFont val="Arial"/>
        <family val="2"/>
      </rPr>
      <t>16</t>
    </r>
  </si>
  <si>
    <r>
      <t>2011-</t>
    </r>
    <r>
      <rPr>
        <sz val="10"/>
        <color indexed="10"/>
        <rFont val="Arial"/>
        <family val="2"/>
      </rPr>
      <t>15</t>
    </r>
  </si>
  <si>
    <r>
      <t>2011-</t>
    </r>
    <r>
      <rPr>
        <sz val="10"/>
        <color indexed="10"/>
        <rFont val="Arial"/>
        <family val="2"/>
      </rPr>
      <t>14</t>
    </r>
  </si>
  <si>
    <r>
      <t>2011-</t>
    </r>
    <r>
      <rPr>
        <sz val="10"/>
        <color indexed="10"/>
        <rFont val="Arial"/>
        <family val="2"/>
      </rPr>
      <t>13</t>
    </r>
  </si>
  <si>
    <r>
      <t>2011-</t>
    </r>
    <r>
      <rPr>
        <sz val="10"/>
        <color indexed="10"/>
        <rFont val="Arial"/>
        <family val="2"/>
      </rPr>
      <t>12</t>
    </r>
  </si>
  <si>
    <r>
      <t>2011-</t>
    </r>
    <r>
      <rPr>
        <sz val="10"/>
        <color indexed="10"/>
        <rFont val="Arial"/>
        <family val="2"/>
      </rPr>
      <t>11</t>
    </r>
  </si>
  <si>
    <r>
      <t>2011-</t>
    </r>
    <r>
      <rPr>
        <sz val="10"/>
        <color indexed="10"/>
        <rFont val="Arial"/>
        <family val="2"/>
      </rPr>
      <t>10</t>
    </r>
  </si>
  <si>
    <t>2009-2010</t>
  </si>
  <si>
    <r>
      <t>2011-</t>
    </r>
    <r>
      <rPr>
        <sz val="10"/>
        <color indexed="10"/>
        <rFont val="Arial"/>
        <family val="2"/>
      </rPr>
      <t>05</t>
    </r>
  </si>
  <si>
    <r>
      <t>2011-</t>
    </r>
    <r>
      <rPr>
        <sz val="10"/>
        <color indexed="10"/>
        <rFont val="Arial"/>
        <family val="2"/>
      </rPr>
      <t>04</t>
    </r>
  </si>
  <si>
    <r>
      <t>2011-</t>
    </r>
    <r>
      <rPr>
        <sz val="10"/>
        <color indexed="10"/>
        <rFont val="Arial"/>
        <family val="2"/>
      </rPr>
      <t>03</t>
    </r>
  </si>
  <si>
    <r>
      <t>2011-</t>
    </r>
    <r>
      <rPr>
        <sz val="10"/>
        <color indexed="10"/>
        <rFont val="Arial"/>
        <family val="2"/>
      </rPr>
      <t>02</t>
    </r>
  </si>
  <si>
    <t>Relación de Trabajadores de TRANSCOSTA S.A.C.</t>
  </si>
  <si>
    <r>
      <t xml:space="preserve">Cuadro de descansos por vacaciones   [ </t>
    </r>
    <r>
      <rPr>
        <sz val="10"/>
        <color indexed="10"/>
        <rFont val="Copperplate Gothic Light"/>
        <family val="2"/>
      </rPr>
      <t>Jornaleros</t>
    </r>
    <r>
      <rPr>
        <sz val="10"/>
        <rFont val="Copperplate Gothic Light"/>
        <family val="2"/>
      </rPr>
      <t xml:space="preserve"> y </t>
    </r>
    <r>
      <rPr>
        <sz val="10"/>
        <color indexed="12"/>
        <rFont val="Copperplate Gothic Light"/>
        <family val="2"/>
      </rPr>
      <t>Empleados</t>
    </r>
    <r>
      <rPr>
        <sz val="10"/>
        <rFont val="Copperplate Gothic Light"/>
        <family val="2"/>
      </rPr>
      <t xml:space="preserve"> 2011] </t>
    </r>
    <r>
      <rPr>
        <b/>
        <u/>
        <sz val="10"/>
        <color rgb="FF0000FF"/>
        <rFont val="Copperplate Gothic Light"/>
        <family val="2"/>
      </rPr>
      <t>TRANSCOSTA</t>
    </r>
  </si>
  <si>
    <t>2011-2012</t>
  </si>
  <si>
    <r>
      <t>2012-</t>
    </r>
    <r>
      <rPr>
        <sz val="10"/>
        <color indexed="10"/>
        <rFont val="Arial"/>
        <family val="2"/>
      </rPr>
      <t>48</t>
    </r>
  </si>
  <si>
    <r>
      <t>2012-</t>
    </r>
    <r>
      <rPr>
        <sz val="10"/>
        <color indexed="10"/>
        <rFont val="Arial"/>
        <family val="2"/>
      </rPr>
      <t>47</t>
    </r>
  </si>
  <si>
    <r>
      <t>2012-</t>
    </r>
    <r>
      <rPr>
        <sz val="10"/>
        <color indexed="10"/>
        <rFont val="Arial"/>
        <family val="2"/>
      </rPr>
      <t>46</t>
    </r>
  </si>
  <si>
    <r>
      <t>2012-</t>
    </r>
    <r>
      <rPr>
        <sz val="10"/>
        <color indexed="10"/>
        <rFont val="Arial"/>
        <family val="2"/>
      </rPr>
      <t>45</t>
    </r>
  </si>
  <si>
    <t>Jaime Lizarbe Cardenas</t>
  </si>
  <si>
    <r>
      <t xml:space="preserve">Periodo Fuera de Planillas - </t>
    </r>
    <r>
      <rPr>
        <sz val="10"/>
        <color indexed="10"/>
        <rFont val="Arial"/>
        <family val="2"/>
      </rPr>
      <t>NOVIEMBRE</t>
    </r>
  </si>
  <si>
    <r>
      <t>2012-</t>
    </r>
    <r>
      <rPr>
        <sz val="10"/>
        <color indexed="10"/>
        <rFont val="Arial"/>
        <family val="2"/>
      </rPr>
      <t>44</t>
    </r>
  </si>
  <si>
    <r>
      <t>2012-</t>
    </r>
    <r>
      <rPr>
        <sz val="10"/>
        <color indexed="10"/>
        <rFont val="Arial"/>
        <family val="2"/>
      </rPr>
      <t>43</t>
    </r>
  </si>
  <si>
    <r>
      <t>2012-</t>
    </r>
    <r>
      <rPr>
        <sz val="10"/>
        <color indexed="10"/>
        <rFont val="Arial"/>
        <family val="2"/>
      </rPr>
      <t>42</t>
    </r>
  </si>
  <si>
    <r>
      <t>2012-</t>
    </r>
    <r>
      <rPr>
        <sz val="10"/>
        <color indexed="10"/>
        <rFont val="Arial"/>
        <family val="2"/>
      </rPr>
      <t>41</t>
    </r>
  </si>
  <si>
    <t>Jonathan Moreno Bazalar</t>
  </si>
  <si>
    <r>
      <t xml:space="preserve">Periodo Fuera de Planillas - </t>
    </r>
    <r>
      <rPr>
        <sz val="10"/>
        <color indexed="10"/>
        <rFont val="Arial"/>
        <family val="2"/>
      </rPr>
      <t>OCTUBRE</t>
    </r>
  </si>
  <si>
    <r>
      <t>2012-</t>
    </r>
    <r>
      <rPr>
        <sz val="10"/>
        <color indexed="10"/>
        <rFont val="Arial"/>
        <family val="2"/>
      </rPr>
      <t>39</t>
    </r>
  </si>
  <si>
    <r>
      <t>2012-</t>
    </r>
    <r>
      <rPr>
        <sz val="10"/>
        <color indexed="10"/>
        <rFont val="Arial"/>
        <family val="2"/>
      </rPr>
      <t>38</t>
    </r>
  </si>
  <si>
    <r>
      <t>2012-</t>
    </r>
    <r>
      <rPr>
        <sz val="10"/>
        <color indexed="10"/>
        <rFont val="Arial"/>
        <family val="2"/>
      </rPr>
      <t>37</t>
    </r>
  </si>
  <si>
    <r>
      <t>2012-</t>
    </r>
    <r>
      <rPr>
        <sz val="10"/>
        <color indexed="10"/>
        <rFont val="Arial"/>
        <family val="2"/>
      </rPr>
      <t>36</t>
    </r>
  </si>
  <si>
    <t>José Cruzado Burgos</t>
  </si>
  <si>
    <t>Mario Ramirez Jauregui</t>
  </si>
  <si>
    <r>
      <t xml:space="preserve">Periodo Fuera de Planillas - </t>
    </r>
    <r>
      <rPr>
        <sz val="10"/>
        <color indexed="10"/>
        <rFont val="Arial"/>
        <family val="2"/>
      </rPr>
      <t>SETIEMBRE</t>
    </r>
  </si>
  <si>
    <r>
      <t>2012-</t>
    </r>
    <r>
      <rPr>
        <sz val="10"/>
        <color indexed="10"/>
        <rFont val="Arial"/>
        <family val="2"/>
      </rPr>
      <t>35</t>
    </r>
  </si>
  <si>
    <r>
      <t>2012-</t>
    </r>
    <r>
      <rPr>
        <sz val="10"/>
        <color indexed="10"/>
        <rFont val="Arial"/>
        <family val="2"/>
      </rPr>
      <t>34</t>
    </r>
  </si>
  <si>
    <r>
      <t>2012-</t>
    </r>
    <r>
      <rPr>
        <sz val="10"/>
        <color indexed="10"/>
        <rFont val="Arial"/>
        <family val="2"/>
      </rPr>
      <t>33</t>
    </r>
  </si>
  <si>
    <r>
      <t>2012-</t>
    </r>
    <r>
      <rPr>
        <sz val="10"/>
        <color indexed="10"/>
        <rFont val="Arial"/>
        <family val="2"/>
      </rPr>
      <t>32</t>
    </r>
  </si>
  <si>
    <t>Edu Haro Sopla</t>
  </si>
  <si>
    <r>
      <t xml:space="preserve">Periodo Fuera de Planillas - </t>
    </r>
    <r>
      <rPr>
        <sz val="10"/>
        <color indexed="10"/>
        <rFont val="Arial"/>
        <family val="2"/>
      </rPr>
      <t>AGOSTO</t>
    </r>
  </si>
  <si>
    <r>
      <t xml:space="preserve">  N o   h a y   P e r s o n a l   p a r a   V a c a c i o n e s  </t>
    </r>
    <r>
      <rPr>
        <i/>
        <sz val="10"/>
        <color indexed="10"/>
        <rFont val="Arial"/>
        <family val="2"/>
      </rPr>
      <t>[ Mes de Julio ]</t>
    </r>
  </si>
  <si>
    <r>
      <t xml:space="preserve">Periodo Fuera de Planillas - </t>
    </r>
    <r>
      <rPr>
        <sz val="10"/>
        <color indexed="10"/>
        <rFont val="Arial"/>
        <family val="2"/>
      </rPr>
      <t>JULIO</t>
    </r>
  </si>
  <si>
    <r>
      <t>2012-</t>
    </r>
    <r>
      <rPr>
        <sz val="10"/>
        <color indexed="10"/>
        <rFont val="Arial"/>
        <family val="2"/>
      </rPr>
      <t>26</t>
    </r>
  </si>
  <si>
    <r>
      <t>2012-</t>
    </r>
    <r>
      <rPr>
        <sz val="10"/>
        <color indexed="10"/>
        <rFont val="Arial"/>
        <family val="2"/>
      </rPr>
      <t>25</t>
    </r>
  </si>
  <si>
    <r>
      <t>2012-</t>
    </r>
    <r>
      <rPr>
        <sz val="10"/>
        <color indexed="10"/>
        <rFont val="Arial"/>
        <family val="2"/>
      </rPr>
      <t>24</t>
    </r>
  </si>
  <si>
    <r>
      <t>2012-</t>
    </r>
    <r>
      <rPr>
        <sz val="10"/>
        <color indexed="10"/>
        <rFont val="Arial"/>
        <family val="2"/>
      </rPr>
      <t>23</t>
    </r>
  </si>
  <si>
    <t>Eduardo Segura Durand</t>
  </si>
  <si>
    <r>
      <t xml:space="preserve">Periodo Fuera de Planillas - </t>
    </r>
    <r>
      <rPr>
        <sz val="10"/>
        <color indexed="10"/>
        <rFont val="Arial"/>
        <family val="2"/>
      </rPr>
      <t>JUNIO</t>
    </r>
  </si>
  <si>
    <r>
      <t xml:space="preserve">  N o   h a y   P e r s o n a l   p a r a   V a c a c i o n e s  </t>
    </r>
    <r>
      <rPr>
        <i/>
        <sz val="10"/>
        <color indexed="10"/>
        <rFont val="Arial"/>
        <family val="2"/>
      </rPr>
      <t>[ Mes de Mayo ]</t>
    </r>
  </si>
  <si>
    <r>
      <t xml:space="preserve">Periodo Fuera de Planillas - </t>
    </r>
    <r>
      <rPr>
        <sz val="10"/>
        <color indexed="10"/>
        <rFont val="Arial"/>
        <family val="2"/>
      </rPr>
      <t>MAYO</t>
    </r>
  </si>
  <si>
    <r>
      <t>2012-</t>
    </r>
    <r>
      <rPr>
        <sz val="10"/>
        <color indexed="10"/>
        <rFont val="Arial"/>
        <family val="2"/>
      </rPr>
      <t>17</t>
    </r>
  </si>
  <si>
    <r>
      <t>2012-</t>
    </r>
    <r>
      <rPr>
        <sz val="10"/>
        <color indexed="10"/>
        <rFont val="Arial"/>
        <family val="2"/>
      </rPr>
      <t>16</t>
    </r>
  </si>
  <si>
    <r>
      <t>2012-</t>
    </r>
    <r>
      <rPr>
        <sz val="10"/>
        <color indexed="10"/>
        <rFont val="Arial"/>
        <family val="2"/>
      </rPr>
      <t>15</t>
    </r>
  </si>
  <si>
    <r>
      <t>2012-</t>
    </r>
    <r>
      <rPr>
        <sz val="10"/>
        <color indexed="10"/>
        <rFont val="Arial"/>
        <family val="2"/>
      </rPr>
      <t>14</t>
    </r>
  </si>
  <si>
    <t>Irving Huaringa Bustos</t>
  </si>
  <si>
    <r>
      <t xml:space="preserve">Periodo Fuera de Planillas - </t>
    </r>
    <r>
      <rPr>
        <sz val="10"/>
        <color indexed="10"/>
        <rFont val="Arial"/>
        <family val="2"/>
      </rPr>
      <t>ABRIL</t>
    </r>
  </si>
  <si>
    <r>
      <t>2012-</t>
    </r>
    <r>
      <rPr>
        <sz val="10"/>
        <color indexed="10"/>
        <rFont val="Arial"/>
        <family val="2"/>
      </rPr>
      <t>13</t>
    </r>
  </si>
  <si>
    <r>
      <t>2012-</t>
    </r>
    <r>
      <rPr>
        <sz val="10"/>
        <color indexed="10"/>
        <rFont val="Arial"/>
        <family val="2"/>
      </rPr>
      <t>12</t>
    </r>
  </si>
  <si>
    <r>
      <t>2012-</t>
    </r>
    <r>
      <rPr>
        <sz val="10"/>
        <color indexed="10"/>
        <rFont val="Arial"/>
        <family val="2"/>
      </rPr>
      <t>11</t>
    </r>
  </si>
  <si>
    <r>
      <t>2012-</t>
    </r>
    <r>
      <rPr>
        <sz val="10"/>
        <color indexed="10"/>
        <rFont val="Arial"/>
        <family val="2"/>
      </rPr>
      <t>10</t>
    </r>
  </si>
  <si>
    <r>
      <t xml:space="preserve">Periodo Fuera de Planillas - </t>
    </r>
    <r>
      <rPr>
        <sz val="10"/>
        <color indexed="10"/>
        <rFont val="Arial"/>
        <family val="2"/>
      </rPr>
      <t>MARZO</t>
    </r>
  </si>
  <si>
    <r>
      <t>2012-</t>
    </r>
    <r>
      <rPr>
        <sz val="10"/>
        <color indexed="10"/>
        <rFont val="Arial"/>
        <family val="2"/>
      </rPr>
      <t>09</t>
    </r>
  </si>
  <si>
    <r>
      <t>2012-</t>
    </r>
    <r>
      <rPr>
        <sz val="10"/>
        <color indexed="10"/>
        <rFont val="Arial"/>
        <family val="2"/>
      </rPr>
      <t>08</t>
    </r>
  </si>
  <si>
    <r>
      <t>2012-</t>
    </r>
    <r>
      <rPr>
        <sz val="10"/>
        <color indexed="10"/>
        <rFont val="Arial"/>
        <family val="2"/>
      </rPr>
      <t>07</t>
    </r>
  </si>
  <si>
    <r>
      <t>2012-</t>
    </r>
    <r>
      <rPr>
        <sz val="10"/>
        <color indexed="10"/>
        <rFont val="Arial"/>
        <family val="2"/>
      </rPr>
      <t>06</t>
    </r>
  </si>
  <si>
    <t xml:space="preserve">Alfredo </t>
  </si>
  <si>
    <r>
      <t xml:space="preserve">Periodo Fuera de Planillas - </t>
    </r>
    <r>
      <rPr>
        <sz val="10"/>
        <color indexed="10"/>
        <rFont val="Arial"/>
        <family val="2"/>
      </rPr>
      <t>FEBRERO</t>
    </r>
  </si>
  <si>
    <r>
      <t xml:space="preserve">Periodo Fuera de Planillas - </t>
    </r>
    <r>
      <rPr>
        <sz val="10"/>
        <color indexed="10"/>
        <rFont val="Arial"/>
        <family val="2"/>
      </rPr>
      <t>ENERO</t>
    </r>
  </si>
  <si>
    <r>
      <t xml:space="preserve">Cuadro de descansos por vacaciones   [ </t>
    </r>
    <r>
      <rPr>
        <sz val="14"/>
        <color indexed="10"/>
        <rFont val="Copperplate Gothic Light"/>
        <family val="2"/>
      </rPr>
      <t>Jornaleros</t>
    </r>
    <r>
      <rPr>
        <sz val="14"/>
        <rFont val="Copperplate Gothic Light"/>
        <family val="2"/>
      </rPr>
      <t xml:space="preserve"> y </t>
    </r>
    <r>
      <rPr>
        <sz val="14"/>
        <color indexed="12"/>
        <rFont val="Copperplate Gothic Light"/>
        <family val="2"/>
      </rPr>
      <t>Empleados</t>
    </r>
    <r>
      <rPr>
        <sz val="14"/>
        <rFont val="Copperplate Gothic Light"/>
        <family val="2"/>
      </rPr>
      <t xml:space="preserve"> 2012] </t>
    </r>
    <r>
      <rPr>
        <b/>
        <u/>
        <sz val="9"/>
        <color rgb="FF0000FF"/>
        <rFont val="Copperplate Gothic Light"/>
        <family val="2"/>
      </rPr>
      <t>TRANSCOSTA</t>
    </r>
  </si>
  <si>
    <t xml:space="preserve">  </t>
  </si>
  <si>
    <r>
      <t>2014-</t>
    </r>
    <r>
      <rPr>
        <sz val="10"/>
        <color indexed="10"/>
        <rFont val="Arial"/>
        <family val="2"/>
      </rPr>
      <t>48</t>
    </r>
  </si>
  <si>
    <r>
      <t>2014-</t>
    </r>
    <r>
      <rPr>
        <sz val="10"/>
        <color indexed="10"/>
        <rFont val="Arial"/>
        <family val="2"/>
      </rPr>
      <t>47</t>
    </r>
  </si>
  <si>
    <r>
      <t>2014-</t>
    </r>
    <r>
      <rPr>
        <sz val="10"/>
        <color indexed="10"/>
        <rFont val="Arial"/>
        <family val="2"/>
      </rPr>
      <t>46</t>
    </r>
  </si>
  <si>
    <r>
      <t>2014-</t>
    </r>
    <r>
      <rPr>
        <sz val="10"/>
        <color indexed="10"/>
        <rFont val="Arial"/>
        <family val="2"/>
      </rPr>
      <t>45</t>
    </r>
  </si>
  <si>
    <t>2013-2014</t>
  </si>
  <si>
    <r>
      <t>2014-</t>
    </r>
    <r>
      <rPr>
        <sz val="10"/>
        <color indexed="10"/>
        <rFont val="Arial"/>
        <family val="2"/>
      </rPr>
      <t>43</t>
    </r>
  </si>
  <si>
    <r>
      <t>2014-</t>
    </r>
    <r>
      <rPr>
        <sz val="10"/>
        <color indexed="10"/>
        <rFont val="Arial"/>
        <family val="2"/>
      </rPr>
      <t>42</t>
    </r>
  </si>
  <si>
    <r>
      <t>2014-</t>
    </r>
    <r>
      <rPr>
        <sz val="10"/>
        <color indexed="10"/>
        <rFont val="Arial"/>
        <family val="2"/>
      </rPr>
      <t>41</t>
    </r>
  </si>
  <si>
    <r>
      <t>2014-</t>
    </r>
    <r>
      <rPr>
        <sz val="10"/>
        <color indexed="10"/>
        <rFont val="Arial"/>
        <family val="2"/>
      </rPr>
      <t>40</t>
    </r>
  </si>
  <si>
    <r>
      <t xml:space="preserve">  N o   h a y   P e r s o n a l   p a r a   V a c a c i o n e s  </t>
    </r>
    <r>
      <rPr>
        <i/>
        <sz val="10"/>
        <color indexed="10"/>
        <rFont val="Arial"/>
        <family val="2"/>
      </rPr>
      <t>[ Mes de Setiembre ]</t>
    </r>
  </si>
  <si>
    <r>
      <t xml:space="preserve">  N o   h a y   P e r s o n a l   p a r a   V a c a c i o n e s  </t>
    </r>
    <r>
      <rPr>
        <i/>
        <sz val="10"/>
        <color indexed="10"/>
        <rFont val="Arial"/>
        <family val="2"/>
      </rPr>
      <t>[ Mes de Agosto ]</t>
    </r>
  </si>
  <si>
    <r>
      <t>2014-</t>
    </r>
    <r>
      <rPr>
        <sz val="10"/>
        <color indexed="10"/>
        <rFont val="Arial"/>
        <family val="2"/>
      </rPr>
      <t>26</t>
    </r>
  </si>
  <si>
    <r>
      <t>2014-</t>
    </r>
    <r>
      <rPr>
        <sz val="10"/>
        <color indexed="10"/>
        <rFont val="Arial"/>
        <family val="2"/>
      </rPr>
      <t>25</t>
    </r>
  </si>
  <si>
    <r>
      <t>2014-</t>
    </r>
    <r>
      <rPr>
        <sz val="10"/>
        <color indexed="10"/>
        <rFont val="Arial"/>
        <family val="2"/>
      </rPr>
      <t>24</t>
    </r>
  </si>
  <si>
    <r>
      <t>2014-</t>
    </r>
    <r>
      <rPr>
        <sz val="10"/>
        <color indexed="10"/>
        <rFont val="Arial"/>
        <family val="2"/>
      </rPr>
      <t>23</t>
    </r>
  </si>
  <si>
    <r>
      <t>2014-</t>
    </r>
    <r>
      <rPr>
        <sz val="10"/>
        <color indexed="10"/>
        <rFont val="Arial"/>
        <family val="2"/>
      </rPr>
      <t>21</t>
    </r>
  </si>
  <si>
    <r>
      <t>2014-</t>
    </r>
    <r>
      <rPr>
        <sz val="10"/>
        <color indexed="10"/>
        <rFont val="Arial"/>
        <family val="2"/>
      </rPr>
      <t>20</t>
    </r>
  </si>
  <si>
    <r>
      <t>2014-</t>
    </r>
    <r>
      <rPr>
        <sz val="10"/>
        <color indexed="10"/>
        <rFont val="Arial"/>
        <family val="2"/>
      </rPr>
      <t>19</t>
    </r>
  </si>
  <si>
    <r>
      <t>2014-</t>
    </r>
    <r>
      <rPr>
        <sz val="10"/>
        <color indexed="10"/>
        <rFont val="Arial"/>
        <family val="2"/>
      </rPr>
      <t>18</t>
    </r>
  </si>
  <si>
    <t>Víctor Rojas Jorge</t>
  </si>
  <si>
    <r>
      <t>2014-</t>
    </r>
    <r>
      <rPr>
        <sz val="10"/>
        <color indexed="10"/>
        <rFont val="Arial"/>
        <family val="2"/>
      </rPr>
      <t>17</t>
    </r>
  </si>
  <si>
    <r>
      <t>2014-</t>
    </r>
    <r>
      <rPr>
        <sz val="10"/>
        <color indexed="10"/>
        <rFont val="Arial"/>
        <family val="2"/>
      </rPr>
      <t>16</t>
    </r>
  </si>
  <si>
    <r>
      <t>2014-</t>
    </r>
    <r>
      <rPr>
        <sz val="10"/>
        <color indexed="10"/>
        <rFont val="Arial"/>
        <family val="2"/>
      </rPr>
      <t>15</t>
    </r>
  </si>
  <si>
    <r>
      <t>2014-</t>
    </r>
    <r>
      <rPr>
        <sz val="10"/>
        <color indexed="10"/>
        <rFont val="Arial"/>
        <family val="2"/>
      </rPr>
      <t>14</t>
    </r>
  </si>
  <si>
    <r>
      <t>2014-</t>
    </r>
    <r>
      <rPr>
        <sz val="10"/>
        <color indexed="10"/>
        <rFont val="Arial"/>
        <family val="2"/>
      </rPr>
      <t>13</t>
    </r>
  </si>
  <si>
    <r>
      <t>2014-</t>
    </r>
    <r>
      <rPr>
        <sz val="10"/>
        <color indexed="10"/>
        <rFont val="Arial"/>
        <family val="2"/>
      </rPr>
      <t>12</t>
    </r>
  </si>
  <si>
    <r>
      <t>2014-</t>
    </r>
    <r>
      <rPr>
        <sz val="10"/>
        <color indexed="10"/>
        <rFont val="Arial"/>
        <family val="2"/>
      </rPr>
      <t>11</t>
    </r>
  </si>
  <si>
    <r>
      <t>2014-</t>
    </r>
    <r>
      <rPr>
        <sz val="10"/>
        <color indexed="10"/>
        <rFont val="Arial"/>
        <family val="2"/>
      </rPr>
      <t>10</t>
    </r>
  </si>
  <si>
    <t>César Méndez Mallqui</t>
  </si>
  <si>
    <t>2012-2013</t>
  </si>
  <si>
    <t>Alfredo Tamara Pedreros</t>
  </si>
  <si>
    <r>
      <t>2014-</t>
    </r>
    <r>
      <rPr>
        <sz val="10"/>
        <color indexed="10"/>
        <rFont val="Arial"/>
        <family val="2"/>
      </rPr>
      <t>04</t>
    </r>
  </si>
  <si>
    <r>
      <t>2014-</t>
    </r>
    <r>
      <rPr>
        <sz val="10"/>
        <color indexed="10"/>
        <rFont val="Arial"/>
        <family val="2"/>
      </rPr>
      <t>03</t>
    </r>
  </si>
  <si>
    <r>
      <t>2014-</t>
    </r>
    <r>
      <rPr>
        <sz val="10"/>
        <color indexed="10"/>
        <rFont val="Arial"/>
        <family val="2"/>
      </rPr>
      <t>02</t>
    </r>
  </si>
  <si>
    <r>
      <t>2014-</t>
    </r>
    <r>
      <rPr>
        <sz val="10"/>
        <color indexed="10"/>
        <rFont val="Arial"/>
        <family val="2"/>
      </rPr>
      <t>01</t>
    </r>
  </si>
  <si>
    <t>Juan Manrique Vega</t>
  </si>
  <si>
    <r>
      <t xml:space="preserve">Cuadro de descansos por vacaciones   [ </t>
    </r>
    <r>
      <rPr>
        <sz val="14"/>
        <color indexed="10"/>
        <rFont val="Copperplate Gothic Light"/>
        <family val="2"/>
      </rPr>
      <t>Jornaleros</t>
    </r>
    <r>
      <rPr>
        <sz val="14"/>
        <rFont val="Copperplate Gothic Light"/>
        <family val="2"/>
      </rPr>
      <t xml:space="preserve"> y </t>
    </r>
    <r>
      <rPr>
        <sz val="14"/>
        <color indexed="12"/>
        <rFont val="Copperplate Gothic Light"/>
        <family val="2"/>
      </rPr>
      <t>Empleados</t>
    </r>
    <r>
      <rPr>
        <sz val="14"/>
        <rFont val="Copperplate Gothic Light"/>
        <family val="2"/>
      </rPr>
      <t xml:space="preserve"> 2014] </t>
    </r>
    <r>
      <rPr>
        <b/>
        <u/>
        <sz val="9"/>
        <color rgb="FF0000FF"/>
        <rFont val="Copperplate Gothic Light"/>
        <family val="2"/>
      </rPr>
      <t>TRANSCOSTA</t>
    </r>
  </si>
  <si>
    <t>x Mes</t>
  </si>
  <si>
    <t>TOTAL pago al  Año</t>
  </si>
  <si>
    <t>Todo el año</t>
  </si>
  <si>
    <t>Semanas</t>
  </si>
  <si>
    <t xml:space="preserve"> Julio Sencia Ollachica [ S/. 150.00= x semana ]</t>
  </si>
  <si>
    <t>Octubre</t>
  </si>
  <si>
    <t>CTS</t>
  </si>
  <si>
    <t>Setiembre</t>
  </si>
  <si>
    <t>Jul y Dic</t>
  </si>
  <si>
    <t>Gratficaciones</t>
  </si>
  <si>
    <t>S/.</t>
  </si>
  <si>
    <t>Pago en</t>
  </si>
  <si>
    <t>Descripcion</t>
  </si>
  <si>
    <t xml:space="preserve"> Cargo Mtto. Adm.[Sn_Isd    S/ 525.00= x semana ]  </t>
  </si>
  <si>
    <t>Distribucion de envios a Cieza de Leon</t>
  </si>
  <si>
    <r>
      <t xml:space="preserve">Periodo Fuera de Planillas - </t>
    </r>
    <r>
      <rPr>
        <sz val="10"/>
        <color indexed="10"/>
        <rFont val="Arial"/>
        <family val="2"/>
      </rPr>
      <t>DICIEMBRE</t>
    </r>
  </si>
  <si>
    <t>2015-2016</t>
  </si>
  <si>
    <r>
      <t>2015-</t>
    </r>
    <r>
      <rPr>
        <sz val="10"/>
        <color indexed="10"/>
        <rFont val="Arial"/>
        <family val="2"/>
      </rPr>
      <t>26</t>
    </r>
  </si>
  <si>
    <r>
      <t>2015-</t>
    </r>
    <r>
      <rPr>
        <sz val="10"/>
        <color indexed="10"/>
        <rFont val="Arial"/>
        <family val="2"/>
      </rPr>
      <t>25</t>
    </r>
  </si>
  <si>
    <r>
      <t>2015-</t>
    </r>
    <r>
      <rPr>
        <sz val="10"/>
        <color indexed="10"/>
        <rFont val="Arial"/>
        <family val="2"/>
      </rPr>
      <t>24</t>
    </r>
  </si>
  <si>
    <r>
      <t>2015-</t>
    </r>
    <r>
      <rPr>
        <sz val="10"/>
        <color indexed="10"/>
        <rFont val="Arial"/>
        <family val="2"/>
      </rPr>
      <t>23</t>
    </r>
  </si>
  <si>
    <r>
      <t>2015-</t>
    </r>
    <r>
      <rPr>
        <sz val="10"/>
        <color indexed="10"/>
        <rFont val="Arial"/>
        <family val="2"/>
      </rPr>
      <t>22</t>
    </r>
  </si>
  <si>
    <r>
      <t>2015-</t>
    </r>
    <r>
      <rPr>
        <sz val="10"/>
        <color indexed="10"/>
        <rFont val="Arial"/>
        <family val="2"/>
      </rPr>
      <t>21</t>
    </r>
  </si>
  <si>
    <r>
      <t>2015-</t>
    </r>
    <r>
      <rPr>
        <sz val="10"/>
        <color indexed="10"/>
        <rFont val="Arial"/>
        <family val="2"/>
      </rPr>
      <t>20</t>
    </r>
  </si>
  <si>
    <r>
      <t>2015-</t>
    </r>
    <r>
      <rPr>
        <sz val="10"/>
        <color indexed="10"/>
        <rFont val="Arial"/>
        <family val="2"/>
      </rPr>
      <t>19</t>
    </r>
  </si>
  <si>
    <r>
      <t>2015-</t>
    </r>
    <r>
      <rPr>
        <sz val="10"/>
        <color indexed="10"/>
        <rFont val="Arial"/>
        <family val="2"/>
      </rPr>
      <t>17</t>
    </r>
  </si>
  <si>
    <r>
      <t>2015-</t>
    </r>
    <r>
      <rPr>
        <sz val="10"/>
        <color indexed="10"/>
        <rFont val="Arial"/>
        <family val="2"/>
      </rPr>
      <t>16</t>
    </r>
  </si>
  <si>
    <r>
      <t>2015-</t>
    </r>
    <r>
      <rPr>
        <sz val="10"/>
        <color indexed="10"/>
        <rFont val="Arial"/>
        <family val="2"/>
      </rPr>
      <t>15</t>
    </r>
  </si>
  <si>
    <r>
      <t>2015-</t>
    </r>
    <r>
      <rPr>
        <sz val="10"/>
        <color indexed="10"/>
        <rFont val="Arial"/>
        <family val="2"/>
      </rPr>
      <t>14</t>
    </r>
  </si>
  <si>
    <t>2014-2015</t>
  </si>
  <si>
    <r>
      <t>2015-</t>
    </r>
    <r>
      <rPr>
        <sz val="10"/>
        <color indexed="10"/>
        <rFont val="Arial"/>
        <family val="2"/>
      </rPr>
      <t>13</t>
    </r>
  </si>
  <si>
    <r>
      <t>2015-</t>
    </r>
    <r>
      <rPr>
        <sz val="10"/>
        <color indexed="10"/>
        <rFont val="Arial"/>
        <family val="2"/>
      </rPr>
      <t>12</t>
    </r>
  </si>
  <si>
    <r>
      <t>2015-</t>
    </r>
    <r>
      <rPr>
        <sz val="10"/>
        <color indexed="10"/>
        <rFont val="Arial"/>
        <family val="2"/>
      </rPr>
      <t>11</t>
    </r>
  </si>
  <si>
    <r>
      <t>2015-</t>
    </r>
    <r>
      <rPr>
        <sz val="10"/>
        <color indexed="10"/>
        <rFont val="Arial"/>
        <family val="2"/>
      </rPr>
      <t>10</t>
    </r>
  </si>
  <si>
    <t>Cesar Mendez Mallqui</t>
  </si>
  <si>
    <r>
      <t xml:space="preserve">Cuadro de descansos por vacaciones   [ </t>
    </r>
    <r>
      <rPr>
        <sz val="14"/>
        <color indexed="10"/>
        <rFont val="Copperplate Gothic Light"/>
        <family val="2"/>
      </rPr>
      <t>Jornaleros</t>
    </r>
    <r>
      <rPr>
        <sz val="14"/>
        <rFont val="Copperplate Gothic Light"/>
        <family val="2"/>
      </rPr>
      <t xml:space="preserve">  2016]  - </t>
    </r>
    <r>
      <rPr>
        <b/>
        <sz val="14"/>
        <color rgb="FF006600"/>
        <rFont val="Copperplate Gothic Light"/>
        <family val="2"/>
      </rPr>
      <t>TAKUSHI</t>
    </r>
  </si>
  <si>
    <t>2016-2017</t>
  </si>
  <si>
    <r>
      <t>2017-</t>
    </r>
    <r>
      <rPr>
        <sz val="10"/>
        <color indexed="10"/>
        <rFont val="Arial"/>
        <family val="2"/>
      </rPr>
      <t>35</t>
    </r>
  </si>
  <si>
    <r>
      <t>2017-</t>
    </r>
    <r>
      <rPr>
        <sz val="10"/>
        <color indexed="10"/>
        <rFont val="Arial"/>
        <family val="2"/>
      </rPr>
      <t>34</t>
    </r>
  </si>
  <si>
    <r>
      <t>2017-</t>
    </r>
    <r>
      <rPr>
        <sz val="10"/>
        <color indexed="10"/>
        <rFont val="Arial"/>
        <family val="2"/>
      </rPr>
      <t>33</t>
    </r>
  </si>
  <si>
    <r>
      <t>2017-</t>
    </r>
    <r>
      <rPr>
        <sz val="10"/>
        <color indexed="10"/>
        <rFont val="Arial"/>
        <family val="2"/>
      </rPr>
      <t>32</t>
    </r>
  </si>
  <si>
    <t>Alejandro Dueñas Palacios</t>
  </si>
  <si>
    <r>
      <t>2017-</t>
    </r>
    <r>
      <rPr>
        <sz val="10"/>
        <color indexed="10"/>
        <rFont val="Arial"/>
        <family val="2"/>
      </rPr>
      <t>26</t>
    </r>
  </si>
  <si>
    <r>
      <t>2017-</t>
    </r>
    <r>
      <rPr>
        <sz val="10"/>
        <color indexed="10"/>
        <rFont val="Arial"/>
        <family val="2"/>
      </rPr>
      <t>25</t>
    </r>
  </si>
  <si>
    <r>
      <t>2017-</t>
    </r>
    <r>
      <rPr>
        <sz val="10"/>
        <color indexed="10"/>
        <rFont val="Arial"/>
        <family val="2"/>
      </rPr>
      <t>24</t>
    </r>
  </si>
  <si>
    <r>
      <t>2017-</t>
    </r>
    <r>
      <rPr>
        <sz val="10"/>
        <color indexed="10"/>
        <rFont val="Arial"/>
        <family val="2"/>
      </rPr>
      <t>23</t>
    </r>
  </si>
  <si>
    <r>
      <t>2017-</t>
    </r>
    <r>
      <rPr>
        <sz val="10"/>
        <color indexed="10"/>
        <rFont val="Arial"/>
        <family val="2"/>
      </rPr>
      <t>17</t>
    </r>
  </si>
  <si>
    <r>
      <t>2017-</t>
    </r>
    <r>
      <rPr>
        <sz val="10"/>
        <color indexed="10"/>
        <rFont val="Arial"/>
        <family val="2"/>
      </rPr>
      <t>16</t>
    </r>
  </si>
  <si>
    <r>
      <t>2017-</t>
    </r>
    <r>
      <rPr>
        <sz val="10"/>
        <color indexed="10"/>
        <rFont val="Arial"/>
        <family val="2"/>
      </rPr>
      <t>15</t>
    </r>
  </si>
  <si>
    <r>
      <t>2017-</t>
    </r>
    <r>
      <rPr>
        <sz val="10"/>
        <color indexed="10"/>
        <rFont val="Arial"/>
        <family val="2"/>
      </rPr>
      <t>14</t>
    </r>
  </si>
  <si>
    <r>
      <t>2017-</t>
    </r>
    <r>
      <rPr>
        <sz val="10"/>
        <color indexed="10"/>
        <rFont val="Arial"/>
        <family val="2"/>
      </rPr>
      <t>13</t>
    </r>
  </si>
  <si>
    <r>
      <t>2017-</t>
    </r>
    <r>
      <rPr>
        <sz val="10"/>
        <color indexed="10"/>
        <rFont val="Arial"/>
        <family val="2"/>
      </rPr>
      <t>12</t>
    </r>
  </si>
  <si>
    <r>
      <t>2017-</t>
    </r>
    <r>
      <rPr>
        <sz val="10"/>
        <color indexed="10"/>
        <rFont val="Arial"/>
        <family val="2"/>
      </rPr>
      <t>11</t>
    </r>
  </si>
  <si>
    <r>
      <t>2017-</t>
    </r>
    <r>
      <rPr>
        <sz val="10"/>
        <color indexed="10"/>
        <rFont val="Arial"/>
        <family val="2"/>
      </rPr>
      <t>10</t>
    </r>
  </si>
  <si>
    <r>
      <t>2017-</t>
    </r>
    <r>
      <rPr>
        <sz val="10"/>
        <color indexed="10"/>
        <rFont val="Arial"/>
        <family val="2"/>
      </rPr>
      <t>09</t>
    </r>
  </si>
  <si>
    <r>
      <t>2017-</t>
    </r>
    <r>
      <rPr>
        <sz val="10"/>
        <color indexed="10"/>
        <rFont val="Arial"/>
        <family val="2"/>
      </rPr>
      <t>08</t>
    </r>
  </si>
  <si>
    <r>
      <t>2017-</t>
    </r>
    <r>
      <rPr>
        <sz val="10"/>
        <color indexed="10"/>
        <rFont val="Arial"/>
        <family val="2"/>
      </rPr>
      <t>07</t>
    </r>
  </si>
  <si>
    <r>
      <t>2017-</t>
    </r>
    <r>
      <rPr>
        <sz val="10"/>
        <color indexed="10"/>
        <rFont val="Arial"/>
        <family val="2"/>
      </rPr>
      <t>06</t>
    </r>
  </si>
  <si>
    <r>
      <t xml:space="preserve">Cuadro de descansos por vacaciones   [ </t>
    </r>
    <r>
      <rPr>
        <sz val="14"/>
        <color indexed="10"/>
        <rFont val="Copperplate Gothic Light"/>
        <family val="2"/>
      </rPr>
      <t>Jornaleros</t>
    </r>
    <r>
      <rPr>
        <sz val="14"/>
        <rFont val="Copperplate Gothic Light"/>
        <family val="2"/>
      </rPr>
      <t xml:space="preserve">  2017] - </t>
    </r>
    <r>
      <rPr>
        <b/>
        <sz val="14"/>
        <color rgb="FF006600"/>
        <rFont val="Copperplate Gothic Light"/>
        <family val="2"/>
      </rPr>
      <t>TAKUSHI</t>
    </r>
  </si>
  <si>
    <t>Jornaleros</t>
  </si>
  <si>
    <t>Choferes</t>
  </si>
  <si>
    <t>Jornaleros - 2019</t>
  </si>
  <si>
    <t xml:space="preserve"> </t>
  </si>
  <si>
    <t>Diciembre</t>
  </si>
  <si>
    <t>DICIEMBRE</t>
  </si>
  <si>
    <t>Noviembre</t>
  </si>
  <si>
    <t>NOVIEMBRE</t>
  </si>
  <si>
    <t>Octurbre</t>
  </si>
  <si>
    <t>OCTUBRE</t>
  </si>
  <si>
    <t>2017-2018</t>
  </si>
  <si>
    <r>
      <t>2018-</t>
    </r>
    <r>
      <rPr>
        <sz val="10"/>
        <color indexed="10"/>
        <rFont val="Arial"/>
        <family val="2"/>
      </rPr>
      <t>34</t>
    </r>
  </si>
  <si>
    <r>
      <t>2018-</t>
    </r>
    <r>
      <rPr>
        <sz val="10"/>
        <color indexed="10"/>
        <rFont val="Arial"/>
        <family val="2"/>
      </rPr>
      <t>33</t>
    </r>
  </si>
  <si>
    <r>
      <t>2018-</t>
    </r>
    <r>
      <rPr>
        <sz val="10"/>
        <color indexed="10"/>
        <rFont val="Arial"/>
        <family val="2"/>
      </rPr>
      <t>32</t>
    </r>
  </si>
  <si>
    <r>
      <t>2018-</t>
    </r>
    <r>
      <rPr>
        <sz val="10"/>
        <color indexed="10"/>
        <rFont val="Arial"/>
        <family val="2"/>
      </rPr>
      <t>31</t>
    </r>
  </si>
  <si>
    <t>SETIEMBRE</t>
  </si>
  <si>
    <r>
      <t>2018-</t>
    </r>
    <r>
      <rPr>
        <sz val="10"/>
        <color indexed="10"/>
        <rFont val="Arial"/>
        <family val="2"/>
      </rPr>
      <t>26</t>
    </r>
  </si>
  <si>
    <r>
      <t>2018-</t>
    </r>
    <r>
      <rPr>
        <sz val="10"/>
        <color indexed="10"/>
        <rFont val="Arial"/>
        <family val="2"/>
      </rPr>
      <t>25</t>
    </r>
  </si>
  <si>
    <r>
      <t>2018-</t>
    </r>
    <r>
      <rPr>
        <sz val="10"/>
        <color indexed="10"/>
        <rFont val="Arial"/>
        <family val="2"/>
      </rPr>
      <t>24</t>
    </r>
  </si>
  <si>
    <r>
      <t>2018-</t>
    </r>
    <r>
      <rPr>
        <sz val="10"/>
        <color indexed="10"/>
        <rFont val="Arial"/>
        <family val="2"/>
      </rPr>
      <t>23</t>
    </r>
  </si>
  <si>
    <t>Eduardo Segura</t>
  </si>
  <si>
    <t>Agosto</t>
  </si>
  <si>
    <r>
      <t>2018-</t>
    </r>
    <r>
      <rPr>
        <sz val="10"/>
        <color indexed="10"/>
        <rFont val="Arial"/>
        <family val="2"/>
      </rPr>
      <t>17</t>
    </r>
  </si>
  <si>
    <r>
      <t>2018-</t>
    </r>
    <r>
      <rPr>
        <sz val="10"/>
        <color indexed="10"/>
        <rFont val="Arial"/>
        <family val="2"/>
      </rPr>
      <t>16</t>
    </r>
  </si>
  <si>
    <r>
      <t>2018-</t>
    </r>
    <r>
      <rPr>
        <sz val="10"/>
        <color indexed="10"/>
        <rFont val="Arial"/>
        <family val="2"/>
      </rPr>
      <t>15</t>
    </r>
  </si>
  <si>
    <r>
      <t>2018-</t>
    </r>
    <r>
      <rPr>
        <sz val="10"/>
        <color indexed="10"/>
        <rFont val="Arial"/>
        <family val="2"/>
      </rPr>
      <t>14</t>
    </r>
  </si>
  <si>
    <t>AGOSTO</t>
  </si>
  <si>
    <t>Julio</t>
  </si>
  <si>
    <r>
      <t>2018-</t>
    </r>
    <r>
      <rPr>
        <sz val="10"/>
        <color indexed="10"/>
        <rFont val="Arial"/>
        <family val="2"/>
      </rPr>
      <t>08</t>
    </r>
  </si>
  <si>
    <r>
      <t>2018-</t>
    </r>
    <r>
      <rPr>
        <sz val="10"/>
        <color indexed="10"/>
        <rFont val="Arial"/>
        <family val="2"/>
      </rPr>
      <t>07</t>
    </r>
  </si>
  <si>
    <r>
      <t>2018-</t>
    </r>
    <r>
      <rPr>
        <sz val="10"/>
        <color indexed="10"/>
        <rFont val="Arial"/>
        <family val="2"/>
      </rPr>
      <t>06</t>
    </r>
  </si>
  <si>
    <r>
      <t>2018-</t>
    </r>
    <r>
      <rPr>
        <sz val="10"/>
        <color indexed="10"/>
        <rFont val="Arial"/>
        <family val="2"/>
      </rPr>
      <t>05</t>
    </r>
  </si>
  <si>
    <t>JULIO</t>
  </si>
  <si>
    <r>
      <t xml:space="preserve">Cuadro de descansos por vacaciones   [ </t>
    </r>
    <r>
      <rPr>
        <b/>
        <sz val="14"/>
        <color indexed="10"/>
        <rFont val="Copperplate Gothic Light"/>
        <family val="2"/>
      </rPr>
      <t>Jornaleros</t>
    </r>
    <r>
      <rPr>
        <sz val="14"/>
        <rFont val="Copperplate Gothic Light"/>
        <family val="2"/>
      </rPr>
      <t xml:space="preserve">  </t>
    </r>
    <r>
      <rPr>
        <b/>
        <sz val="14"/>
        <color rgb="FFC00000"/>
        <rFont val="Copperplate Gothic Light"/>
        <family val="2"/>
      </rPr>
      <t>2018</t>
    </r>
    <r>
      <rPr>
        <sz val="14"/>
        <rFont val="Copperplate Gothic Light"/>
        <family val="2"/>
      </rPr>
      <t xml:space="preserve">] - </t>
    </r>
    <r>
      <rPr>
        <b/>
        <sz val="14"/>
        <color theme="9" tint="-0.249977111117893"/>
        <rFont val="Copperplate Gothic Light"/>
        <family val="2"/>
      </rPr>
      <t>TAKUSHI</t>
    </r>
  </si>
  <si>
    <t>Junio</t>
  </si>
  <si>
    <t>JUNIO</t>
  </si>
  <si>
    <t>Mayo</t>
  </si>
  <si>
    <t>MAYO</t>
  </si>
  <si>
    <t>Abril</t>
  </si>
  <si>
    <t>ABRIL</t>
  </si>
  <si>
    <t>Marzo</t>
  </si>
  <si>
    <t>MARZO</t>
  </si>
  <si>
    <t>Febrero</t>
  </si>
  <si>
    <t>FEBRERO</t>
  </si>
  <si>
    <t>Enero</t>
  </si>
  <si>
    <t>ENERO</t>
  </si>
  <si>
    <t>Mes</t>
  </si>
  <si>
    <t>Hasta</t>
  </si>
  <si>
    <t>Desde</t>
  </si>
  <si>
    <t>Sem</t>
  </si>
  <si>
    <t>Fecha de PAGO</t>
  </si>
  <si>
    <t>Semanas de Pago 2009/TC - Semanas de Pago 2009/TK</t>
  </si>
  <si>
    <t>JORNALEROS</t>
  </si>
  <si>
    <t>Reporte de Semanas de Pago Año :  2003</t>
  </si>
  <si>
    <t>Semanas de Pago 2004</t>
  </si>
  <si>
    <t>Semanas de Pago 2005</t>
  </si>
  <si>
    <t>Semanas de Pago 2006</t>
  </si>
  <si>
    <t>Semanas de Pago 2007</t>
  </si>
  <si>
    <t>Semanas de Pago 2008</t>
  </si>
  <si>
    <t>Semanas de Pago 2009</t>
  </si>
  <si>
    <t>Semanas de Pago 2010  [ TK - TC ]</t>
  </si>
  <si>
    <t>Semanas de Pago 2011  [ TC ]</t>
  </si>
  <si>
    <t>Semanas de Pago 2012  [ TC ]</t>
  </si>
  <si>
    <t>Semanas de Pago 2013  [ TC ]</t>
  </si>
  <si>
    <t>Semanas de Pago 2014  [ TC ]</t>
  </si>
  <si>
    <t>Semanas de Pago 2015  [ TK ]</t>
  </si>
  <si>
    <t>Semanas de Pago 2016  [ Tk ]</t>
  </si>
  <si>
    <t>Semanas de Pago 2017  [ Tk]</t>
  </si>
  <si>
    <t>Semanas de Pago 2018  [ Tk]</t>
  </si>
  <si>
    <t>Semanas de Pago 2019  [ Tk]</t>
  </si>
  <si>
    <t>NETO A PAGAR</t>
  </si>
  <si>
    <t>TOTAL DESCUENTOS</t>
  </si>
  <si>
    <t>TOTAL INGRESOS</t>
  </si>
  <si>
    <t>JORNAL BASICO DIARIO</t>
  </si>
  <si>
    <t>FECHA INGRESO</t>
  </si>
  <si>
    <t>APELLIDOS Y NOMBRES</t>
  </si>
  <si>
    <t>CODIGO</t>
  </si>
  <si>
    <t>USUARIO:</t>
  </si>
  <si>
    <t>CARGO:</t>
  </si>
  <si>
    <t xml:space="preserve"> PLANILLA:</t>
  </si>
  <si>
    <t>F/ PAGO:</t>
  </si>
  <si>
    <t xml:space="preserve"> MES:</t>
  </si>
  <si>
    <t xml:space="preserve"> TIPO:</t>
  </si>
  <si>
    <t>AÑO:</t>
  </si>
  <si>
    <t>AL:</t>
  </si>
  <si>
    <t xml:space="preserve"> DEL:</t>
  </si>
  <si>
    <t>AFP/ONP:</t>
  </si>
  <si>
    <t xml:space="preserve"> PERIODO:</t>
  </si>
  <si>
    <t>Pg_ACMF</t>
  </si>
  <si>
    <t>C.COSTO:</t>
  </si>
  <si>
    <t>TRANSPORTE COMERCIAL Y SEGURO TAKUSHI S.A.C.</t>
  </si>
  <si>
    <t>TOTAL GENERAL</t>
  </si>
  <si>
    <t xml:space="preserve">        TOTAL PLANILLAS</t>
  </si>
  <si>
    <r>
      <t xml:space="preserve"> TOTAL EVENTUAL </t>
    </r>
    <r>
      <rPr>
        <sz val="8.5"/>
        <color indexed="18"/>
        <rFont val="Calibri"/>
        <family val="2"/>
        <scheme val="minor"/>
      </rPr>
      <t>(recibs)</t>
    </r>
  </si>
  <si>
    <t>TOTAL  TALLER (Recibos)</t>
  </si>
  <si>
    <t xml:space="preserve"> &gt;&gt;&gt;&gt;&gt;&gt;Total: </t>
  </si>
  <si>
    <t>Jose  Lares P.</t>
  </si>
  <si>
    <t>1C37</t>
  </si>
  <si>
    <t>Angel Colina N.</t>
  </si>
  <si>
    <t>1C36</t>
  </si>
  <si>
    <t>Pier Alejos A.</t>
  </si>
  <si>
    <t>1C35</t>
  </si>
  <si>
    <t>0P11</t>
  </si>
  <si>
    <t>Jornal sin Mov</t>
  </si>
  <si>
    <t>Rem. Mensual</t>
  </si>
  <si>
    <t>Rem. Semanal</t>
  </si>
  <si>
    <t>Asistencia</t>
  </si>
  <si>
    <t>Total</t>
  </si>
  <si>
    <t>Movlidad</t>
  </si>
  <si>
    <t>Pg x Bonif</t>
  </si>
  <si>
    <t>Tt x Horas</t>
  </si>
  <si>
    <t>Tt x Dias Lab</t>
  </si>
  <si>
    <t>Horas Extras</t>
  </si>
  <si>
    <t>Dias Laborados</t>
  </si>
  <si>
    <t>Pg x H_ext</t>
  </si>
  <si>
    <t>Pg x Dia</t>
  </si>
  <si>
    <t xml:space="preserve">                                     </t>
  </si>
  <si>
    <t>Minimo</t>
  </si>
  <si>
    <t>TOTAL</t>
  </si>
  <si>
    <r>
      <t>PERSONAL EVENTUAL por</t>
    </r>
    <r>
      <rPr>
        <b/>
        <u/>
        <sz val="12"/>
        <rFont val="Cambria"/>
        <family val="1"/>
      </rPr>
      <t xml:space="preserve"> RECIBO</t>
    </r>
  </si>
  <si>
    <t>SUBTOTALES</t>
  </si>
  <si>
    <t>Pedro Hostos S.</t>
  </si>
  <si>
    <t>1C28</t>
  </si>
  <si>
    <t>Jairo Mirabal</t>
  </si>
  <si>
    <t>1C33</t>
  </si>
  <si>
    <t>Jose Ochoa Infante</t>
  </si>
  <si>
    <t>1C32</t>
  </si>
  <si>
    <t>Rafael Armas Rivas</t>
  </si>
  <si>
    <t>1C31</t>
  </si>
  <si>
    <t>Jose Cortez Pereira</t>
  </si>
  <si>
    <t>1C30</t>
  </si>
  <si>
    <t>Irving Huaringa Bustos []</t>
  </si>
  <si>
    <t>1C10</t>
  </si>
  <si>
    <t>0C21</t>
  </si>
  <si>
    <t>0C06</t>
  </si>
  <si>
    <r>
      <t>Eduardo Segura D. [</t>
    </r>
    <r>
      <rPr>
        <sz val="9"/>
        <rFont val="Arial"/>
        <family val="2"/>
      </rPr>
      <t>]</t>
    </r>
  </si>
  <si>
    <t>0C60</t>
  </si>
  <si>
    <t>Fec_ IngresoTRANSCOSTA</t>
  </si>
  <si>
    <t>Fec_ IngresoTakushi</t>
  </si>
  <si>
    <t>Tt x Dias_VAC</t>
  </si>
  <si>
    <r>
      <t>PERSONAL</t>
    </r>
    <r>
      <rPr>
        <b/>
        <sz val="9"/>
        <rFont val="Cambria"/>
        <family val="1"/>
      </rPr>
      <t>(planilla)</t>
    </r>
    <r>
      <rPr>
        <b/>
        <sz val="12"/>
        <rFont val="Cambria"/>
        <family val="1"/>
      </rPr>
      <t xml:space="preserve"> HORAS EXTRAS y/o BONIFICACIONES x </t>
    </r>
    <r>
      <rPr>
        <b/>
        <u/>
        <sz val="12"/>
        <rFont val="Cambria"/>
        <family val="1"/>
      </rPr>
      <t>RECIBO</t>
    </r>
  </si>
  <si>
    <t>Reintg_Almuerzo</t>
  </si>
  <si>
    <t xml:space="preserve">Extras </t>
  </si>
  <si>
    <t>Inventario</t>
  </si>
  <si>
    <t>Almuerzo</t>
  </si>
  <si>
    <t>Otros</t>
  </si>
  <si>
    <t>SubTot</t>
  </si>
  <si>
    <t>Reintegro</t>
  </si>
  <si>
    <t>Extras</t>
  </si>
  <si>
    <r>
      <rPr>
        <sz val="8"/>
        <color rgb="FFFF0000"/>
        <rFont val="Calibri"/>
        <family val="2"/>
        <scheme val="minor"/>
      </rPr>
      <t>Invent</t>
    </r>
    <r>
      <rPr>
        <sz val="8"/>
        <rFont val="Calibri"/>
        <family val="2"/>
        <scheme val="minor"/>
      </rPr>
      <t xml:space="preserve"> S/6.00 c/u</t>
    </r>
  </si>
  <si>
    <t>-------------&gt;&gt;</t>
  </si>
  <si>
    <t>Av. Central Lt A  Mz 46 Sector 8 Parque Porcino - Ventanilla</t>
  </si>
  <si>
    <t>Direccion</t>
  </si>
  <si>
    <t>0C68</t>
  </si>
  <si>
    <t xml:space="preserve"> Silvia Tapia de Linares [ Pg x Vale ]</t>
  </si>
  <si>
    <t>0C11</t>
  </si>
  <si>
    <t>20 492 292 592</t>
  </si>
  <si>
    <t>R.U.C.</t>
  </si>
  <si>
    <t xml:space="preserve"> Patricio Montañez Pajuelo []</t>
  </si>
  <si>
    <t xml:space="preserve"> Andrés Manrique Fernandez</t>
  </si>
  <si>
    <t>0C04</t>
  </si>
  <si>
    <t>Nombre</t>
  </si>
  <si>
    <r>
      <t xml:space="preserve">PERSONAL por </t>
    </r>
    <r>
      <rPr>
        <b/>
        <u/>
        <sz val="12"/>
        <rFont val="Cambria"/>
        <family val="1"/>
      </rPr>
      <t>RECIBO</t>
    </r>
    <r>
      <rPr>
        <b/>
        <sz val="12"/>
        <rFont val="Cambria"/>
        <family val="1"/>
      </rPr>
      <t xml:space="preserve"> A DESTAJO y CONCESIONARIO</t>
    </r>
  </si>
  <si>
    <t>Fecha</t>
  </si>
  <si>
    <t>Movilidad</t>
  </si>
  <si>
    <t xml:space="preserve">  Hasta el </t>
  </si>
  <si>
    <t>Desde el</t>
  </si>
  <si>
    <t>Fecha de Pago</t>
  </si>
  <si>
    <t>Semanas de Pago 2020  [ Tk]</t>
  </si>
  <si>
    <t>Jornaleros - 2020</t>
  </si>
  <si>
    <t xml:space="preserve">      Semana Nº 01 - Ene [1d4]</t>
  </si>
  <si>
    <r>
      <t xml:space="preserve">           Pago a Eventuales, Hrs_Extr y Consumo en Dpto. de Mantenimiento 2020 - </t>
    </r>
    <r>
      <rPr>
        <sz val="10"/>
        <color rgb="FF0033CC"/>
        <rFont val="Copperplate Gothic Light"/>
        <family val="2"/>
      </rPr>
      <t>Zona 02</t>
    </r>
  </si>
  <si>
    <r>
      <t xml:space="preserve">Cesar Mendez M. </t>
    </r>
    <r>
      <rPr>
        <b/>
        <sz val="9"/>
        <color rgb="FFFF0000"/>
        <rFont val="Arial"/>
        <family val="2"/>
      </rPr>
      <t>[V01]</t>
    </r>
  </si>
  <si>
    <r>
      <t xml:space="preserve">Juan Manrique V. [Bf Pln </t>
    </r>
    <r>
      <rPr>
        <b/>
        <sz val="9"/>
        <color rgb="FFFF0000"/>
        <rFont val="Arial"/>
        <family val="2"/>
      </rPr>
      <t>V01</t>
    </r>
    <r>
      <rPr>
        <sz val="9"/>
        <rFont val="Arial"/>
        <family val="2"/>
      </rPr>
      <t>]</t>
    </r>
  </si>
  <si>
    <t>HUARINGA BUSTOS IRVING EDUARDO</t>
  </si>
  <si>
    <t>45259265</t>
  </si>
  <si>
    <t>14/11/2019</t>
  </si>
  <si>
    <t>HOSTOS SALAZAR PEDRO ALEJANDRO</t>
  </si>
  <si>
    <t>146339198</t>
  </si>
  <si>
    <t>CORTEZ PEREIRA JOSE MANUEL</t>
  </si>
  <si>
    <t>139521272</t>
  </si>
  <si>
    <t>ARMAS RIVAS RAFAEL ARTURO</t>
  </si>
  <si>
    <t>130952792</t>
  </si>
  <si>
    <t>SEGURA DURAND EDUARDO TEODORO</t>
  </si>
  <si>
    <t>07747366</t>
  </si>
  <si>
    <t>MIRABAL . JAIRO YOHAN</t>
  </si>
  <si>
    <t>003012601</t>
  </si>
  <si>
    <t>OCHOA INFANTE JOSE LUIS</t>
  </si>
  <si>
    <t>002208026</t>
  </si>
  <si>
    <t>ADMINISTRADOR DE SISTEMA</t>
  </si>
  <si>
    <t>TODOS</t>
  </si>
  <si>
    <t>PLANILLA SEMANAL - JORNALEROS</t>
  </si>
  <si>
    <t>02 OBREROS</t>
  </si>
  <si>
    <t>02/01/2020</t>
  </si>
  <si>
    <t>SEMANA 01</t>
  </si>
  <si>
    <r>
      <t xml:space="preserve">Cesar Mendez M. </t>
    </r>
    <r>
      <rPr>
        <b/>
        <sz val="9"/>
        <color rgb="FFFF0000"/>
        <rFont val="Arial"/>
        <family val="2"/>
      </rPr>
      <t>[V02]</t>
    </r>
  </si>
  <si>
    <r>
      <t xml:space="preserve">Juan Manrique V. [Bf Pln </t>
    </r>
    <r>
      <rPr>
        <b/>
        <sz val="9"/>
        <color rgb="FFFF0000"/>
        <rFont val="Arial"/>
        <family val="2"/>
      </rPr>
      <t>V02</t>
    </r>
    <r>
      <rPr>
        <sz val="9"/>
        <rFont val="Arial"/>
        <family val="2"/>
      </rPr>
      <t>]</t>
    </r>
  </si>
  <si>
    <t xml:space="preserve">      Semana Nº 02 - Ene [2d4]</t>
  </si>
  <si>
    <t>1C38</t>
  </si>
  <si>
    <t>Jeeimy Davila C.</t>
  </si>
  <si>
    <t xml:space="preserve">      Semana Nº 03 - Ene [3d4]</t>
  </si>
  <si>
    <t>Alm</t>
  </si>
  <si>
    <t>1C29</t>
  </si>
  <si>
    <t>Eduardo Marmoles Urrea</t>
  </si>
  <si>
    <r>
      <t xml:space="preserve">Juan Manrique V. [Bf Pln </t>
    </r>
    <r>
      <rPr>
        <b/>
        <sz val="9"/>
        <color rgb="FFFF0000"/>
        <rFont val="Arial"/>
        <family val="2"/>
      </rPr>
      <t>V03</t>
    </r>
    <r>
      <rPr>
        <sz val="9"/>
        <rFont val="Arial"/>
        <family val="2"/>
      </rPr>
      <t>]</t>
    </r>
  </si>
  <si>
    <t>16/01/2020</t>
  </si>
  <si>
    <t>ALEJOS ARELLANO PIER ANDRE</t>
  </si>
  <si>
    <t>48035731</t>
  </si>
  <si>
    <t>COLINA NADALES ANGEL DE JESUS</t>
  </si>
  <si>
    <t>132443292</t>
  </si>
  <si>
    <t>24/01/2020</t>
  </si>
  <si>
    <t>22/01/2020</t>
  </si>
  <si>
    <t>SEMANA 03</t>
  </si>
  <si>
    <t xml:space="preserve">  Nuevo</t>
  </si>
  <si>
    <t>Cesar Mendez M.</t>
  </si>
  <si>
    <t>40346824</t>
  </si>
  <si>
    <t>MENDEZ MALLQUI EDWIN CESAR</t>
  </si>
  <si>
    <t xml:space="preserve">      Semana Nº 04 - Ene [4d4]</t>
  </si>
  <si>
    <r>
      <t xml:space="preserve">Juan Manrique V. [Bf Pln </t>
    </r>
    <r>
      <rPr>
        <b/>
        <sz val="9"/>
        <color rgb="FFFF0000"/>
        <rFont val="Arial"/>
        <family val="2"/>
      </rPr>
      <t>V04</t>
    </r>
    <r>
      <rPr>
        <sz val="9"/>
        <rFont val="Arial"/>
        <family val="2"/>
      </rPr>
      <t>]</t>
    </r>
  </si>
  <si>
    <t>SEMANA 04</t>
  </si>
  <si>
    <t>23/01/2020</t>
  </si>
  <si>
    <t>29/01/2020</t>
  </si>
  <si>
    <t>31/01/2020</t>
  </si>
  <si>
    <t xml:space="preserve">      Semana Nº 05 - Feb [1d4]</t>
  </si>
  <si>
    <r>
      <t>Jose Cortez Pereira [</t>
    </r>
    <r>
      <rPr>
        <b/>
        <sz val="9"/>
        <color rgb="FFFF0000"/>
        <rFont val="Arial"/>
        <family val="2"/>
      </rPr>
      <t>V01</t>
    </r>
    <r>
      <rPr>
        <sz val="9"/>
        <rFont val="Arial"/>
        <family val="2"/>
      </rPr>
      <t>]</t>
    </r>
  </si>
  <si>
    <r>
      <t>Juan Manrique V. [Bf Pln</t>
    </r>
    <r>
      <rPr>
        <sz val="9"/>
        <rFont val="Arial"/>
        <family val="2"/>
      </rPr>
      <t>]</t>
    </r>
  </si>
  <si>
    <t>MANRIQUE VEGA JUAN ANDRES</t>
  </si>
  <si>
    <t>80467819</t>
  </si>
  <si>
    <t>30/01/2020</t>
  </si>
  <si>
    <t>SEMANA 05</t>
  </si>
  <si>
    <t xml:space="preserve">      Semana Nº 06 - Feb [2d4]</t>
  </si>
  <si>
    <r>
      <t>Jose Cortez Pereira [</t>
    </r>
    <r>
      <rPr>
        <b/>
        <sz val="9"/>
        <color rgb="FFFF0000"/>
        <rFont val="Arial"/>
        <family val="2"/>
      </rPr>
      <t>Vs02</t>
    </r>
    <r>
      <rPr>
        <sz val="9"/>
        <rFont val="Arial"/>
        <family val="2"/>
      </rPr>
      <t>]</t>
    </r>
  </si>
  <si>
    <t>14/02/2020</t>
  </si>
  <si>
    <t>06/02/2020</t>
  </si>
  <si>
    <t>SEMANA 06</t>
  </si>
  <si>
    <t xml:space="preserve">      Semana Nº 07 - Feb [3d4]</t>
  </si>
  <si>
    <r>
      <t>Jose Cortez Pereira [</t>
    </r>
    <r>
      <rPr>
        <b/>
        <sz val="9"/>
        <color rgb="FFFF0000"/>
        <rFont val="Arial"/>
        <family val="2"/>
      </rPr>
      <t>Vs03</t>
    </r>
    <r>
      <rPr>
        <sz val="9"/>
        <rFont val="Arial"/>
        <family val="2"/>
      </rPr>
      <t>]</t>
    </r>
  </si>
  <si>
    <t>21/02/2020</t>
  </si>
  <si>
    <t>19/02/2020</t>
  </si>
  <si>
    <t>13/02/2020</t>
  </si>
  <si>
    <t>SEMANA 07</t>
  </si>
  <si>
    <t xml:space="preserve">      Semana Nº 08 - Feb [4d4]</t>
  </si>
  <si>
    <r>
      <t>Jose Cortez Pereira [</t>
    </r>
    <r>
      <rPr>
        <b/>
        <sz val="9"/>
        <color rgb="FFFF0000"/>
        <rFont val="Arial"/>
        <family val="2"/>
      </rPr>
      <t>Vs04</t>
    </r>
    <r>
      <rPr>
        <sz val="9"/>
        <rFont val="Arial"/>
        <family val="2"/>
      </rPr>
      <t>]</t>
    </r>
  </si>
  <si>
    <t>28/02/2020</t>
  </si>
  <si>
    <t>26/02/2020</t>
  </si>
  <si>
    <t>20/02/2020</t>
  </si>
  <si>
    <t>SEMANA 08</t>
  </si>
  <si>
    <t>Juan Manrique V. [Bf Pln]</t>
  </si>
  <si>
    <t>Jose Cortez Pereira [Vs04]</t>
  </si>
  <si>
    <t>depositado</t>
  </si>
  <si>
    <t>Descuento</t>
  </si>
  <si>
    <t>vuelto</t>
  </si>
  <si>
    <t xml:space="preserve">      Semana Nº 09 - Mar [1d5]</t>
  </si>
  <si>
    <r>
      <t>Jose Cortez Pereira [</t>
    </r>
    <r>
      <rPr>
        <sz val="9"/>
        <rFont val="Arial"/>
        <family val="2"/>
      </rPr>
      <t>]</t>
    </r>
  </si>
  <si>
    <t>27/02/2020</t>
  </si>
  <si>
    <t>SEMANA 09</t>
  </si>
  <si>
    <t xml:space="preserve">      Semana Nº 10 - Mar [2d5]</t>
  </si>
  <si>
    <r>
      <rPr>
        <sz val="8"/>
        <color rgb="FFFF0000"/>
        <rFont val="Calibri"/>
        <family val="2"/>
        <scheme val="minor"/>
      </rPr>
      <t>Aniver</t>
    </r>
    <r>
      <rPr>
        <sz val="8"/>
        <rFont val="Calibri"/>
        <family val="2"/>
        <scheme val="minor"/>
      </rPr>
      <t xml:space="preserve"> S/8.50 c/u</t>
    </r>
  </si>
  <si>
    <t>Almz_Aniversario</t>
  </si>
</sst>
</file>

<file path=xl/styles.xml><?xml version="1.0" encoding="utf-8"?>
<styleSheet xmlns="http://schemas.openxmlformats.org/spreadsheetml/2006/main">
  <numFmts count="43"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\-mm\-yy"/>
    <numFmt numFmtId="165" formatCode="dd/mm"/>
    <numFmt numFmtId="166" formatCode="&quot;Mes de&quot;\ mmmm\ yyyy"/>
    <numFmt numFmtId="167" formatCode="_(* #,##0_);_(* \(#,##0\);_(* &quot;-&quot;??_);_(@_)"/>
    <numFmt numFmtId="168" formatCode="00"/>
    <numFmt numFmtId="169" formatCode="_(* #,##0.00_);_(* \(#,##0.00\);_(* &quot;-&quot;??_);_(@_)"/>
    <numFmt numFmtId="170" formatCode="dddd\,\ dd/mm/yy"/>
    <numFmt numFmtId="171" formatCode="&quot;S/. &quot;#,##0.00"/>
    <numFmt numFmtId="172" formatCode="00\ &quot; Dias&quot;"/>
    <numFmt numFmtId="173" formatCode="&quot;/ &quot;\ \ ###"/>
    <numFmt numFmtId="174" formatCode="###0.00"/>
    <numFmt numFmtId="175" formatCode="dddd\,\ dd\ &quot;de&quot;\ mmmm\ &quot;de&quot;\ yyyy"/>
    <numFmt numFmtId="176" formatCode="\ @"/>
    <numFmt numFmtId="177" formatCode="_(&quot;S/.&quot;\ * #,##0.00_);_(&quot;S/.&quot;\ * \(#,##0.00\);_(&quot;S/.&quot;\ * &quot;-&quot;??_);_(@_)"/>
    <numFmt numFmtId="178" formatCode="ddd\ \ dd\-mmm\-yy"/>
    <numFmt numFmtId="179" formatCode="ddd\ \ dd\-mm\-yy"/>
    <numFmt numFmtId="180" formatCode="#,##0\ \ "/>
    <numFmt numFmtId="181" formatCode="mm/dd/yyyy"/>
    <numFmt numFmtId="182" formatCode="0.0000"/>
    <numFmt numFmtId="183" formatCode="#0&quot; d&quot;"/>
    <numFmt numFmtId="184" formatCode="&quot;Inicio: &quot;ddd\ dd\-mmm\-yy"/>
    <numFmt numFmtId="185" formatCode="&quot;al  &quot;\,ddd\ dd\-mmm\-yyyy"/>
    <numFmt numFmtId="186" formatCode="#,##0\ &quot;Dias&quot;"/>
    <numFmt numFmtId="187" formatCode="#,##0.00\ \ "/>
    <numFmt numFmtId="188" formatCode="###"/>
    <numFmt numFmtId="189" formatCode="ddd\ dd\-mmm\-yyyy"/>
    <numFmt numFmtId="190" formatCode="#,###;[Red]\-#,###"/>
    <numFmt numFmtId="191" formatCode="\ ddd\ dd\-mmm\-yy"/>
    <numFmt numFmtId="192" formatCode="&quot;Ini: &quot;ddd\ dd\-mmm\-yy"/>
    <numFmt numFmtId="193" formatCode="##&quot; d&quot;"/>
    <numFmt numFmtId="194" formatCode="_ &quot;S/.&quot;\ * #,##0.00_ ;_ &quot;S/.&quot;\ * \-#,##0.00_ ;_ &quot;S/.&quot;\ * &quot;-&quot;??_ ;_ @_ "/>
    <numFmt numFmtId="195" formatCode="##0\ &quot;Unds&quot;"/>
    <numFmt numFmtId="196" formatCode="\ \ #,#00"/>
    <numFmt numFmtId="197" formatCode="\ \ ##,#00"/>
    <numFmt numFmtId="198" formatCode="ddd\,\ dd/mm"/>
    <numFmt numFmtId="199" formatCode="&quot; IGV &quot;\ ##\ &quot;%&quot;"/>
    <numFmt numFmtId="200" formatCode="0.00_)"/>
    <numFmt numFmtId="201" formatCode="0.00\ &quot;Reintg x Almuerzo&quot;"/>
    <numFmt numFmtId="202" formatCode="0.00&quot; x Desay&quot;"/>
    <numFmt numFmtId="203" formatCode="&quot;S/. &quot;##0.00"/>
    <numFmt numFmtId="204" formatCode="dddd\,\ dd\-mmm\-yyyy"/>
  </numFmts>
  <fonts count="23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Lucida Sans"/>
      <family val="2"/>
    </font>
    <font>
      <sz val="10"/>
      <color indexed="52"/>
      <name val="Arial"/>
      <family val="2"/>
    </font>
    <font>
      <sz val="11"/>
      <name val="Arial"/>
      <family val="2"/>
    </font>
    <font>
      <sz val="10"/>
      <color indexed="56"/>
      <name val="Arial"/>
      <family val="2"/>
    </font>
    <font>
      <b/>
      <u/>
      <sz val="11"/>
      <name val="Arial"/>
      <family val="2"/>
    </font>
    <font>
      <b/>
      <u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sz val="10"/>
      <color indexed="48"/>
      <name val="Arial"/>
      <family val="2"/>
    </font>
    <font>
      <sz val="10"/>
      <color indexed="51"/>
      <name val="Arial"/>
      <family val="2"/>
    </font>
    <font>
      <sz val="10"/>
      <color indexed="21"/>
      <name val="Arial"/>
      <family val="2"/>
    </font>
    <font>
      <sz val="10"/>
      <color indexed="61"/>
      <name val="Arial"/>
      <family val="2"/>
    </font>
    <font>
      <sz val="10"/>
      <color indexed="16"/>
      <name val="Arial"/>
      <family val="2"/>
    </font>
    <font>
      <sz val="9"/>
      <name val="Arial"/>
      <family val="2"/>
    </font>
    <font>
      <sz val="9.5"/>
      <name val="Arial"/>
      <family val="2"/>
    </font>
    <font>
      <u/>
      <sz val="10"/>
      <name val="Arial"/>
      <family val="2"/>
    </font>
    <font>
      <u/>
      <sz val="10"/>
      <color indexed="10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i/>
      <u/>
      <sz val="10"/>
      <color indexed="14"/>
      <name val="Arial"/>
      <family val="2"/>
    </font>
    <font>
      <sz val="8"/>
      <color indexed="52"/>
      <name val="Arial"/>
      <family val="2"/>
    </font>
    <font>
      <sz val="10"/>
      <name val="Copperplate Gothic Light"/>
      <family val="2"/>
    </font>
    <font>
      <sz val="10"/>
      <color indexed="56"/>
      <name val="Copperplate Gothic Light"/>
      <family val="2"/>
    </font>
    <font>
      <sz val="10"/>
      <color indexed="10"/>
      <name val="Copperplate Gothic Light"/>
      <family val="2"/>
    </font>
    <font>
      <sz val="10"/>
      <color indexed="8"/>
      <name val="Copperplate Gothic Light"/>
      <family val="2"/>
    </font>
    <font>
      <sz val="10"/>
      <color indexed="12"/>
      <name val="Copperplate Gothic Light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sz val="9"/>
      <color indexed="52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BankGothic Md BT"/>
      <family val="2"/>
    </font>
    <font>
      <sz val="10"/>
      <color indexed="10"/>
      <name val="BankGothic Md BT"/>
      <family val="2"/>
    </font>
    <font>
      <i/>
      <sz val="10"/>
      <color indexed="14"/>
      <name val="Comic Sans MS"/>
      <family val="4"/>
    </font>
    <font>
      <b/>
      <i/>
      <sz val="12"/>
      <color indexed="14"/>
      <name val="Comic Sans MS"/>
      <family val="4"/>
    </font>
    <font>
      <sz val="11"/>
      <color indexed="12"/>
      <name val="Arial"/>
      <family val="2"/>
    </font>
    <font>
      <sz val="11"/>
      <color indexed="56"/>
      <name val="Arial"/>
      <family val="2"/>
    </font>
    <font>
      <u/>
      <sz val="11"/>
      <name val="Arial"/>
      <family val="2"/>
    </font>
    <font>
      <sz val="12"/>
      <name val="Copperplate Gothic Light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4"/>
      <name val="Bookman Old Style"/>
      <family val="1"/>
    </font>
    <font>
      <sz val="12"/>
      <color indexed="12"/>
      <name val="Arial"/>
      <family val="2"/>
    </font>
    <font>
      <sz val="10"/>
      <color indexed="6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sz val="10"/>
      <name val="Arial Narrow"/>
      <family val="2"/>
    </font>
    <font>
      <sz val="14"/>
      <name val="Copperplate Gothic Light"/>
      <family val="2"/>
    </font>
    <font>
      <sz val="12"/>
      <name val="Bookman Old Style"/>
      <family val="1"/>
    </font>
    <font>
      <sz val="10"/>
      <color indexed="23"/>
      <name val="Arial"/>
      <family val="2"/>
    </font>
    <font>
      <strike/>
      <sz val="11"/>
      <name val="Arial"/>
      <family val="2"/>
    </font>
    <font>
      <strike/>
      <sz val="11"/>
      <color indexed="56"/>
      <name val="Arial"/>
      <family val="2"/>
    </font>
    <font>
      <strike/>
      <sz val="10"/>
      <color indexed="56"/>
      <name val="Arial"/>
      <family val="2"/>
    </font>
    <font>
      <strike/>
      <sz val="10"/>
      <color indexed="10"/>
      <name val="Arial"/>
      <family val="2"/>
    </font>
    <font>
      <strike/>
      <sz val="10"/>
      <color indexed="48"/>
      <name val="Arial"/>
      <family val="2"/>
    </font>
    <font>
      <i/>
      <sz val="11"/>
      <color indexed="10"/>
      <name val="Arial"/>
      <family val="2"/>
    </font>
    <font>
      <sz val="9.5"/>
      <color indexed="16"/>
      <name val="Arial"/>
      <family val="2"/>
    </font>
    <font>
      <sz val="9"/>
      <color indexed="12"/>
      <name val="Arial"/>
      <family val="2"/>
    </font>
    <font>
      <sz val="10"/>
      <color indexed="16"/>
      <name val="Arial Narrow"/>
      <family val="2"/>
    </font>
    <font>
      <u/>
      <sz val="10"/>
      <color indexed="56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9"/>
      <color indexed="20"/>
      <name val="Arial"/>
      <family val="2"/>
    </font>
    <font>
      <b/>
      <u/>
      <sz val="10"/>
      <color rgb="FF0000FF"/>
      <name val="Copperplate Gothic Light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57"/>
      <name val="Arial"/>
      <family val="2"/>
    </font>
    <font>
      <sz val="14"/>
      <color indexed="10"/>
      <name val="Copperplate Gothic Light"/>
      <family val="2"/>
    </font>
    <font>
      <sz val="14"/>
      <color indexed="12"/>
      <name val="Copperplate Gothic Light"/>
      <family val="2"/>
    </font>
    <font>
      <b/>
      <u/>
      <sz val="9"/>
      <color rgb="FF0000FF"/>
      <name val="Copperplate Gothic Light"/>
      <family val="2"/>
    </font>
    <font>
      <b/>
      <sz val="10"/>
      <name val="Bookman Old Style"/>
      <family val="1"/>
    </font>
    <font>
      <b/>
      <sz val="11"/>
      <color indexed="10"/>
      <name val="Arial"/>
      <family val="2"/>
    </font>
    <font>
      <sz val="9"/>
      <name val="Arial Narrow"/>
      <family val="2"/>
    </font>
    <font>
      <sz val="10"/>
      <name val="Bookman Old Style"/>
      <family val="1"/>
    </font>
    <font>
      <b/>
      <sz val="9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color indexed="12"/>
      <name val="Bookman Old Style"/>
      <family val="1"/>
    </font>
    <font>
      <sz val="10"/>
      <color indexed="60"/>
      <name val="Arial"/>
      <family val="2"/>
    </font>
    <font>
      <sz val="10"/>
      <color indexed="19"/>
      <name val="Arial"/>
      <family val="2"/>
    </font>
    <font>
      <b/>
      <sz val="14"/>
      <color rgb="FF006600"/>
      <name val="Copperplate Gothic Light"/>
      <family val="2"/>
    </font>
    <font>
      <sz val="11"/>
      <color indexed="8"/>
      <name val="Arial"/>
      <family val="2"/>
    </font>
    <font>
      <b/>
      <sz val="12"/>
      <color indexed="10"/>
      <name val="Copperplate Gothic Light"/>
      <family val="2"/>
    </font>
    <font>
      <sz val="11"/>
      <color indexed="10"/>
      <name val="Arial Unicode MS"/>
      <family val="2"/>
    </font>
    <font>
      <b/>
      <sz val="11"/>
      <color indexed="10"/>
      <name val="Copperplate Gothic Light"/>
      <family val="2"/>
    </font>
    <font>
      <b/>
      <sz val="12"/>
      <color indexed="61"/>
      <name val="Copperplate Gothic Light"/>
      <family val="2"/>
    </font>
    <font>
      <i/>
      <sz val="16"/>
      <color indexed="12"/>
      <name val="Bookman Old Style"/>
      <family val="1"/>
    </font>
    <font>
      <b/>
      <sz val="12"/>
      <color indexed="23"/>
      <name val="Copperplate Gothic Light"/>
      <family val="2"/>
    </font>
    <font>
      <b/>
      <sz val="12"/>
      <color rgb="FF0000FF"/>
      <name val="Copperplate Gothic Light"/>
      <family val="2"/>
    </font>
    <font>
      <sz val="11"/>
      <color indexed="22"/>
      <name val="Arial"/>
      <family val="2"/>
    </font>
    <font>
      <sz val="12"/>
      <color indexed="22"/>
      <name val="Copperplate Gothic Light"/>
      <family val="2"/>
    </font>
    <font>
      <sz val="10"/>
      <color indexed="22"/>
      <name val="Lucida Sans"/>
      <family val="2"/>
    </font>
    <font>
      <sz val="12"/>
      <name val="Arial Narrow"/>
      <family val="2"/>
    </font>
    <font>
      <sz val="12"/>
      <color indexed="10"/>
      <name val="Copperplate Gothic Light"/>
      <family val="2"/>
    </font>
    <font>
      <b/>
      <sz val="11"/>
      <color indexed="10"/>
      <name val="Arial Unicode MS"/>
      <family val="2"/>
    </font>
    <font>
      <sz val="11"/>
      <name val="Copperplate Gothic Light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10"/>
      <name val="Lucida Sans"/>
      <family val="2"/>
    </font>
    <font>
      <b/>
      <sz val="14"/>
      <color indexed="10"/>
      <name val="Copperplate Gothic Light"/>
      <family val="2"/>
    </font>
    <font>
      <b/>
      <sz val="14"/>
      <color rgb="FFC00000"/>
      <name val="Copperplate Gothic Light"/>
      <family val="2"/>
    </font>
    <font>
      <b/>
      <sz val="14"/>
      <color theme="9" tint="-0.249977111117893"/>
      <name val="Copperplate Gothic Light"/>
      <family val="2"/>
    </font>
    <font>
      <b/>
      <i/>
      <sz val="12"/>
      <color indexed="10"/>
      <name val="Copperplate Gothic Light"/>
      <family val="2"/>
    </font>
    <font>
      <sz val="11"/>
      <name val="Arial Narrow"/>
      <family val="2"/>
    </font>
    <font>
      <sz val="11"/>
      <color indexed="22"/>
      <name val="Arial Narrow"/>
      <family val="2"/>
    </font>
    <font>
      <b/>
      <sz val="11"/>
      <name val="Arial"/>
      <family val="2"/>
    </font>
    <font>
      <b/>
      <sz val="10"/>
      <name val="Lucida Sans"/>
      <family val="2"/>
    </font>
    <font>
      <b/>
      <sz val="11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22"/>
      <name val="Lucida Sans"/>
      <family val="2"/>
    </font>
    <font>
      <sz val="14"/>
      <name val="Lucida Console"/>
      <family val="3"/>
    </font>
    <font>
      <b/>
      <sz val="12"/>
      <color indexed="44"/>
      <name val="Copperplate Gothic Light"/>
      <family val="2"/>
    </font>
    <font>
      <b/>
      <sz val="12"/>
      <color indexed="18"/>
      <name val="Copperplate Gothic Light"/>
      <family val="2"/>
    </font>
    <font>
      <b/>
      <i/>
      <sz val="16"/>
      <color indexed="61"/>
      <name val="Courier New"/>
      <family val="3"/>
    </font>
    <font>
      <b/>
      <i/>
      <sz val="16"/>
      <color indexed="46"/>
      <name val="Courier New"/>
      <family val="3"/>
    </font>
    <font>
      <b/>
      <i/>
      <sz val="16"/>
      <color indexed="12"/>
      <name val="Courier New"/>
      <family val="3"/>
    </font>
    <font>
      <b/>
      <i/>
      <sz val="16"/>
      <color indexed="12"/>
      <name val="Cambria"/>
      <family val="1"/>
    </font>
    <font>
      <b/>
      <i/>
      <sz val="16"/>
      <color indexed="44"/>
      <name val="Cambria"/>
      <family val="1"/>
    </font>
    <font>
      <b/>
      <i/>
      <sz val="16"/>
      <color rgb="FF00B050"/>
      <name val="Cambria"/>
      <family val="1"/>
    </font>
    <font>
      <sz val="8"/>
      <color indexed="81"/>
      <name val="Tahoma"/>
      <family val="2"/>
    </font>
    <font>
      <sz val="8"/>
      <color indexed="81"/>
      <name val="Eurostar Regular Extended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sz val="8"/>
      <color indexed="14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10"/>
      <color indexed="10"/>
      <name val="Tahoma"/>
      <family val="2"/>
    </font>
    <font>
      <b/>
      <sz val="8"/>
      <name val="Draft 15cpi"/>
    </font>
    <font>
      <sz val="8"/>
      <name val="Draft 15cpi"/>
      <family val="3"/>
    </font>
    <font>
      <b/>
      <sz val="6"/>
      <name val="Draft 15cpi"/>
      <family val="3"/>
    </font>
    <font>
      <b/>
      <sz val="8"/>
      <name val="Draft 15cpi"/>
      <family val="3"/>
    </font>
    <font>
      <sz val="10"/>
      <color rgb="FFFF0000"/>
      <name val="Arial"/>
      <family val="2"/>
    </font>
    <font>
      <sz val="8"/>
      <color indexed="56"/>
      <name val="Footlight MT Light"/>
      <family val="1"/>
    </font>
    <font>
      <b/>
      <sz val="9"/>
      <color rgb="FFFF0000"/>
      <name val="Arial"/>
      <family val="2"/>
    </font>
    <font>
      <b/>
      <i/>
      <sz val="8"/>
      <name val="Draft 15cpi"/>
      <family val="3"/>
    </font>
    <font>
      <b/>
      <i/>
      <u/>
      <sz val="8"/>
      <color indexed="10"/>
      <name val="Draft 15cpi"/>
      <family val="3"/>
    </font>
    <font>
      <sz val="8"/>
      <color indexed="23"/>
      <name val="Arial"/>
      <family val="2"/>
    </font>
    <font>
      <sz val="8"/>
      <color indexed="18"/>
      <name val="Arial"/>
      <family val="2"/>
    </font>
    <font>
      <b/>
      <sz val="8"/>
      <color indexed="23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color indexed="22"/>
      <name val="Arial Narrow"/>
      <family val="2"/>
    </font>
    <font>
      <i/>
      <sz val="8"/>
      <color indexed="22"/>
      <name val="Arial"/>
      <family val="2"/>
    </font>
    <font>
      <b/>
      <sz val="14"/>
      <color rgb="FF000099"/>
      <name val="Arial"/>
      <family val="2"/>
    </font>
    <font>
      <b/>
      <sz val="14"/>
      <color rgb="FF000099"/>
      <name val="Cambria"/>
      <family val="1"/>
    </font>
    <font>
      <b/>
      <i/>
      <sz val="12"/>
      <color indexed="18"/>
      <name val="Arial"/>
      <family val="2"/>
    </font>
    <font>
      <b/>
      <sz val="10"/>
      <color indexed="18"/>
      <name val="Cambria"/>
      <family val="1"/>
    </font>
    <font>
      <b/>
      <sz val="9"/>
      <color indexed="18"/>
      <name val="Cambria"/>
      <family val="1"/>
    </font>
    <font>
      <b/>
      <i/>
      <sz val="12"/>
      <color rgb="FF9900CC"/>
      <name val="Arial"/>
      <family val="2"/>
    </font>
    <font>
      <sz val="8.5"/>
      <color indexed="18"/>
      <name val="Calibri"/>
      <family val="2"/>
      <scheme val="minor"/>
    </font>
    <font>
      <b/>
      <i/>
      <u/>
      <sz val="10"/>
      <name val="Arial"/>
      <family val="2"/>
    </font>
    <font>
      <i/>
      <u/>
      <sz val="10"/>
      <color indexed="23"/>
      <name val="Arial"/>
      <family val="2"/>
    </font>
    <font>
      <b/>
      <i/>
      <sz val="10"/>
      <color rgb="FF9900CC"/>
      <name val="Arial"/>
      <family val="2"/>
    </font>
    <font>
      <b/>
      <i/>
      <sz val="11"/>
      <name val="Cambria"/>
      <family val="1"/>
    </font>
    <font>
      <i/>
      <sz val="10"/>
      <name val="Cambria"/>
      <family val="1"/>
    </font>
    <font>
      <sz val="9"/>
      <color theme="0" tint="-0.249977111117893"/>
      <name val="Arial"/>
      <family val="2"/>
    </font>
    <font>
      <sz val="8"/>
      <color theme="0" tint="-0.249977111117893"/>
      <name val="Footlight MT Light"/>
      <family val="1"/>
    </font>
    <font>
      <sz val="8"/>
      <color theme="0" tint="-0.249977111117893"/>
      <name val="Arial"/>
      <family val="2"/>
    </font>
    <font>
      <sz val="9"/>
      <color indexed="18"/>
      <name val="Arial"/>
      <family val="2"/>
    </font>
    <font>
      <sz val="9"/>
      <color indexed="23"/>
      <name val="Arial"/>
      <family val="2"/>
    </font>
    <font>
      <sz val="7"/>
      <color indexed="56"/>
      <name val="Arial Unicode MS"/>
      <family val="2"/>
    </font>
    <font>
      <sz val="10"/>
      <color indexed="18"/>
      <name val="Arial"/>
      <family val="2"/>
    </font>
    <font>
      <b/>
      <sz val="9"/>
      <color rgb="FF0000FF"/>
      <name val="Arial"/>
      <family val="2"/>
    </font>
    <font>
      <strike/>
      <sz val="9"/>
      <color theme="0" tint="-0.24994659260841701"/>
      <name val="Arial"/>
      <family val="2"/>
    </font>
    <font>
      <i/>
      <sz val="9"/>
      <name val="Arial"/>
      <family val="2"/>
    </font>
    <font>
      <i/>
      <sz val="8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sz val="7"/>
      <color indexed="12"/>
      <name val="Arial Unicode MS"/>
      <family val="2"/>
    </font>
    <font>
      <sz val="8"/>
      <name val="Arial Narrow"/>
      <family val="2"/>
    </font>
    <font>
      <b/>
      <sz val="12"/>
      <name val="Cambria"/>
      <family val="1"/>
    </font>
    <font>
      <i/>
      <sz val="10"/>
      <name val="Arial"/>
      <family val="2"/>
    </font>
    <font>
      <i/>
      <sz val="12"/>
      <color indexed="10"/>
      <name val="Century"/>
      <family val="1"/>
    </font>
    <font>
      <b/>
      <i/>
      <sz val="10"/>
      <name val="Cambria"/>
      <family val="1"/>
    </font>
    <font>
      <b/>
      <u/>
      <sz val="12"/>
      <name val="Cambria"/>
      <family val="1"/>
    </font>
    <font>
      <i/>
      <sz val="10"/>
      <color indexed="18"/>
      <name val="Arial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b/>
      <u/>
      <sz val="9"/>
      <name val="Arial"/>
      <family val="2"/>
    </font>
    <font>
      <sz val="8"/>
      <color indexed="61"/>
      <name val="Arial"/>
      <family val="2"/>
    </font>
    <font>
      <b/>
      <sz val="9"/>
      <name val="Cambria"/>
      <family val="1"/>
    </font>
    <font>
      <sz val="9"/>
      <color indexed="61"/>
      <name val="Arial"/>
      <family val="2"/>
    </font>
    <font>
      <sz val="8"/>
      <color indexed="61"/>
      <name val="Arial Narrow"/>
      <family val="2"/>
    </font>
    <font>
      <b/>
      <sz val="10"/>
      <color indexed="17"/>
      <name val="Arial"/>
      <family val="2"/>
    </font>
    <font>
      <sz val="9"/>
      <color indexed="17"/>
      <name val="Arial"/>
      <family val="2"/>
    </font>
    <font>
      <b/>
      <i/>
      <sz val="10"/>
      <color indexed="12"/>
      <name val="Arial"/>
      <family val="2"/>
    </font>
    <font>
      <b/>
      <i/>
      <sz val="9"/>
      <color indexed="61"/>
      <name val="Arial"/>
      <family val="2"/>
    </font>
    <font>
      <b/>
      <i/>
      <sz val="9"/>
      <color indexed="17"/>
      <name val="Arial"/>
      <family val="2"/>
    </font>
    <font>
      <i/>
      <sz val="8"/>
      <name val="Calibri"/>
      <family val="2"/>
      <scheme val="minor"/>
    </font>
    <font>
      <i/>
      <sz val="8"/>
      <name val="Arial"/>
      <family val="2"/>
    </font>
    <font>
      <i/>
      <sz val="10"/>
      <color indexed="12"/>
      <name val="Arial"/>
      <family val="2"/>
    </font>
    <font>
      <i/>
      <sz val="9"/>
      <color rgb="FFFF0000"/>
      <name val="Arial Narrow"/>
      <family val="2"/>
    </font>
    <font>
      <sz val="9"/>
      <color indexed="10"/>
      <name val="Arial"/>
      <family val="2"/>
    </font>
    <font>
      <b/>
      <i/>
      <sz val="12"/>
      <color indexed="10"/>
      <name val="Century Gothic"/>
      <family val="2"/>
    </font>
    <font>
      <b/>
      <i/>
      <u/>
      <sz val="10"/>
      <color indexed="10"/>
      <name val="Arial"/>
      <family val="2"/>
    </font>
    <font>
      <b/>
      <sz val="8"/>
      <color indexed="17"/>
      <name val="Arial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name val="Arial"/>
      <family val="2"/>
    </font>
    <font>
      <sz val="9"/>
      <color theme="0" tint="-0.14999847407452621"/>
      <name val="Arial"/>
      <family val="2"/>
    </font>
    <font>
      <sz val="8"/>
      <color indexed="12"/>
      <name val="Arial"/>
      <family val="2"/>
    </font>
    <font>
      <i/>
      <sz val="9"/>
      <color indexed="12"/>
      <name val="Arial"/>
      <family val="2"/>
    </font>
    <font>
      <b/>
      <sz val="12"/>
      <name val="Bookman Old Style"/>
      <family val="1"/>
    </font>
    <font>
      <sz val="8"/>
      <color theme="0" tint="-0.14999847407452621"/>
      <name val="Calibri"/>
      <family val="2"/>
      <scheme val="minor"/>
    </font>
    <font>
      <u/>
      <sz val="8"/>
      <color indexed="62"/>
      <name val="Arial"/>
      <family val="2"/>
    </font>
    <font>
      <i/>
      <sz val="12"/>
      <color indexed="12"/>
      <name val="Cambria"/>
      <family val="1"/>
    </font>
    <font>
      <sz val="12"/>
      <color indexed="12"/>
      <name val="Cambria"/>
      <family val="1"/>
    </font>
    <font>
      <b/>
      <sz val="8"/>
      <color indexed="10"/>
      <name val="DFKai-SB"/>
    </font>
    <font>
      <sz val="7.5"/>
      <color indexed="10"/>
      <name val="Arial"/>
      <family val="2"/>
    </font>
    <font>
      <sz val="11"/>
      <color indexed="12"/>
      <name val="Cambria"/>
      <family val="1"/>
    </font>
    <font>
      <sz val="12"/>
      <color indexed="18"/>
      <name val="Arial"/>
      <family val="2"/>
    </font>
    <font>
      <i/>
      <sz val="10"/>
      <color indexed="10"/>
      <name val="Comic Sans MS"/>
      <family val="4"/>
    </font>
    <font>
      <sz val="8"/>
      <color indexed="10"/>
      <name val="Arial"/>
      <family val="2"/>
    </font>
    <font>
      <u/>
      <sz val="12"/>
      <name val="Arial"/>
      <family val="2"/>
    </font>
    <font>
      <u/>
      <sz val="8"/>
      <name val="Arial"/>
      <family val="2"/>
    </font>
    <font>
      <sz val="9"/>
      <color indexed="81"/>
      <name val="Arial"/>
      <family val="2"/>
    </font>
    <font>
      <sz val="9"/>
      <color indexed="10"/>
      <name val="Tahoma"/>
      <family val="2"/>
    </font>
    <font>
      <sz val="8"/>
      <color indexed="81"/>
      <name val="Arial"/>
      <family val="2"/>
    </font>
    <font>
      <b/>
      <i/>
      <sz val="16"/>
      <color rgb="FF006600"/>
      <name val="Cambria"/>
      <family val="1"/>
    </font>
    <font>
      <b/>
      <sz val="12"/>
      <color rgb="FF006600"/>
      <name val="Arial"/>
      <family val="2"/>
    </font>
    <font>
      <sz val="11"/>
      <name val="Lucida Sans"/>
      <family val="2"/>
    </font>
    <font>
      <b/>
      <sz val="12"/>
      <color rgb="FF006600"/>
      <name val="Copperplate Gothic Light"/>
      <family val="2"/>
    </font>
    <font>
      <b/>
      <sz val="12"/>
      <color rgb="FF0033CC"/>
      <name val="Copperplate Gothic Light"/>
      <family val="2"/>
    </font>
    <font>
      <sz val="10"/>
      <color rgb="FF0033CC"/>
      <name val="Copperplate Gothic Light"/>
      <family val="2"/>
    </font>
    <font>
      <sz val="8"/>
      <color rgb="FFC00000"/>
      <name val="Calibri"/>
      <family val="2"/>
      <scheme val="minor"/>
    </font>
    <font>
      <i/>
      <sz val="9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Draft 15cpi"/>
      <family val="3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trike/>
      <sz val="10"/>
      <color theme="0" tint="-0.24994659260841701"/>
      <name val="Arial"/>
      <family val="2"/>
    </font>
    <font>
      <b/>
      <sz val="10"/>
      <color indexed="2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31"/>
      </patternFill>
    </fill>
    <fill>
      <patternFill patternType="lightUp">
        <bgColor indexed="47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Grid">
        <fgColor rgb="FFE7FFEB"/>
      </patternFill>
    </fill>
    <fill>
      <patternFill patternType="solid">
        <fgColor rgb="FFFFFF00"/>
        <bgColor indexed="64"/>
      </patternFill>
    </fill>
    <fill>
      <patternFill patternType="lightUp">
        <fgColor rgb="FF3333FF"/>
      </patternFill>
    </fill>
  </fills>
  <borders count="14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 style="dotted">
        <color indexed="64"/>
      </top>
      <bottom style="thin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10"/>
      </right>
      <top/>
      <bottom style="dashed">
        <color indexed="10"/>
      </bottom>
      <diagonal/>
    </border>
    <border>
      <left/>
      <right/>
      <top/>
      <bottom style="dashed">
        <color indexed="10"/>
      </bottom>
      <diagonal/>
    </border>
    <border>
      <left style="dashed">
        <color indexed="10"/>
      </left>
      <right/>
      <top/>
      <bottom style="dashed">
        <color indexed="10"/>
      </bottom>
      <diagonal/>
    </border>
    <border>
      <left/>
      <right style="dashed">
        <color indexed="10"/>
      </right>
      <top/>
      <bottom/>
      <diagonal/>
    </border>
    <border>
      <left style="dashed">
        <color indexed="10"/>
      </left>
      <right/>
      <top/>
      <bottom/>
      <diagonal/>
    </border>
    <border>
      <left style="thin">
        <color indexed="64"/>
      </left>
      <right style="dashed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1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1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10"/>
      </right>
      <top style="dashed">
        <color indexed="10"/>
      </top>
      <bottom/>
      <diagonal/>
    </border>
    <border>
      <left style="thin">
        <color indexed="64"/>
      </left>
      <right style="thin">
        <color indexed="64"/>
      </right>
      <top style="dashed">
        <color indexed="10"/>
      </top>
      <bottom/>
      <diagonal/>
    </border>
    <border>
      <left/>
      <right style="thin">
        <color indexed="64"/>
      </right>
      <top style="dashed">
        <color indexed="10"/>
      </top>
      <bottom/>
      <diagonal/>
    </border>
    <border>
      <left/>
      <right/>
      <top style="dashed">
        <color indexed="10"/>
      </top>
      <bottom/>
      <diagonal/>
    </border>
    <border>
      <left style="dashed">
        <color indexed="10"/>
      </left>
      <right/>
      <top style="dashed">
        <color indexed="10"/>
      </top>
      <bottom/>
      <diagonal/>
    </border>
    <border>
      <left/>
      <right style="dashed">
        <color indexed="10"/>
      </right>
      <top style="dashed">
        <color indexed="10"/>
      </top>
      <bottom/>
      <diagonal/>
    </border>
    <border>
      <left style="thin">
        <color indexed="64"/>
      </left>
      <right style="thin">
        <color indexed="64"/>
      </right>
      <top style="dashed">
        <color indexed="10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10"/>
      </bottom>
      <diagonal/>
    </border>
    <border>
      <left style="thin">
        <color indexed="64"/>
      </left>
      <right style="medium">
        <color indexed="64"/>
      </right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/>
      <right/>
      <top style="thin">
        <color indexed="64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10"/>
      </right>
      <top/>
      <bottom style="dotted">
        <color indexed="10"/>
      </bottom>
      <diagonal/>
    </border>
    <border>
      <left/>
      <right/>
      <top/>
      <bottom style="dotted">
        <color indexed="10"/>
      </bottom>
      <diagonal/>
    </border>
    <border>
      <left style="dotted">
        <color indexed="10"/>
      </left>
      <right/>
      <top/>
      <bottom style="dotted">
        <color indexed="10"/>
      </bottom>
      <diagonal/>
    </border>
    <border>
      <left/>
      <right style="dotted">
        <color indexed="10"/>
      </right>
      <top/>
      <bottom/>
      <diagonal/>
    </border>
    <border>
      <left style="dotted">
        <color indexed="10"/>
      </left>
      <right/>
      <top/>
      <bottom/>
      <diagonal/>
    </border>
    <border>
      <left/>
      <right style="dotted">
        <color indexed="10"/>
      </right>
      <top style="dotted">
        <color indexed="10"/>
      </top>
      <bottom/>
      <diagonal/>
    </border>
    <border>
      <left style="dotted">
        <color indexed="10"/>
      </left>
      <right/>
      <top style="dotted">
        <color indexed="10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10"/>
      </left>
      <right style="double">
        <color indexed="10"/>
      </right>
      <top style="medium">
        <color indexed="64"/>
      </top>
      <bottom style="double">
        <color indexed="10"/>
      </bottom>
      <diagonal/>
    </border>
    <border>
      <left style="thin">
        <color indexed="10"/>
      </left>
      <right/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10"/>
      </bottom>
      <diagonal/>
    </border>
    <border>
      <left style="thin">
        <color indexed="10"/>
      </left>
      <right style="thin">
        <color indexed="64"/>
      </right>
      <top/>
      <bottom style="thin">
        <color indexed="10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64"/>
      </bottom>
      <diagonal/>
    </border>
    <border>
      <left style="thin">
        <color indexed="10"/>
      </left>
      <right/>
      <top style="thin">
        <color indexed="10"/>
      </top>
      <bottom style="double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4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15" fontId="2" fillId="0" borderId="0" xfId="1" applyNumberFormat="1" applyFont="1"/>
    <xf numFmtId="0" fontId="4" fillId="0" borderId="0" xfId="1" applyFont="1"/>
    <xf numFmtId="0" fontId="5" fillId="0" borderId="0" xfId="1" applyFont="1"/>
    <xf numFmtId="15" fontId="5" fillId="0" borderId="0" xfId="1" applyNumberFormat="1" applyFont="1"/>
    <xf numFmtId="164" fontId="4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6" fillId="0" borderId="0" xfId="1" applyFont="1" applyAlignment="1">
      <alignment horizontal="center"/>
    </xf>
    <xf numFmtId="4" fontId="1" fillId="0" borderId="0" xfId="1" applyNumberFormat="1"/>
    <xf numFmtId="165" fontId="1" fillId="0" borderId="0" xfId="1" applyNumberFormat="1"/>
    <xf numFmtId="0" fontId="1" fillId="0" borderId="1" xfId="1" applyBorder="1"/>
    <xf numFmtId="0" fontId="7" fillId="0" borderId="1" xfId="1" applyFont="1" applyBorder="1" applyAlignment="1">
      <alignment horizontal="center"/>
    </xf>
    <xf numFmtId="4" fontId="7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center"/>
    </xf>
    <xf numFmtId="4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left"/>
    </xf>
    <xf numFmtId="166" fontId="9" fillId="0" borderId="0" xfId="1" applyNumberFormat="1" applyFont="1" applyAlignment="1">
      <alignment horizontal="center"/>
    </xf>
    <xf numFmtId="4" fontId="9" fillId="0" borderId="0" xfId="1" applyNumberFormat="1" applyFont="1" applyAlignment="1">
      <alignment horizontal="center"/>
    </xf>
    <xf numFmtId="0" fontId="1" fillId="0" borderId="0" xfId="1" applyAlignment="1">
      <alignment horizontal="left"/>
    </xf>
    <xf numFmtId="49" fontId="11" fillId="0" borderId="0" xfId="1" applyNumberFormat="1" applyFont="1" applyAlignment="1">
      <alignment horizontal="center"/>
    </xf>
    <xf numFmtId="0" fontId="6" fillId="0" borderId="0" xfId="1" applyFont="1" applyBorder="1" applyAlignment="1">
      <alignment horizontal="center"/>
    </xf>
    <xf numFmtId="4" fontId="1" fillId="0" borderId="0" xfId="1" applyNumberFormat="1" applyAlignment="1">
      <alignment horizontal="center"/>
    </xf>
    <xf numFmtId="0" fontId="9" fillId="0" borderId="0" xfId="1" applyFont="1" applyAlignment="1">
      <alignment horizontal="center"/>
    </xf>
    <xf numFmtId="166" fontId="1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center"/>
    </xf>
    <xf numFmtId="4" fontId="1" fillId="0" borderId="0" xfId="1" applyNumberFormat="1" applyFont="1" applyBorder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1" fillId="2" borderId="0" xfId="1" applyFill="1" applyAlignment="1">
      <alignment horizontal="center"/>
    </xf>
    <xf numFmtId="0" fontId="6" fillId="2" borderId="0" xfId="1" applyFont="1" applyFill="1" applyAlignment="1">
      <alignment horizontal="center"/>
    </xf>
    <xf numFmtId="4" fontId="1" fillId="2" borderId="0" xfId="1" applyNumberFormat="1" applyFill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4" fontId="12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1" fillId="0" borderId="0" xfId="1" applyFill="1" applyBorder="1"/>
    <xf numFmtId="14" fontId="13" fillId="0" borderId="0" xfId="1" applyNumberFormat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center"/>
    </xf>
    <xf numFmtId="49" fontId="11" fillId="0" borderId="0" xfId="1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/>
    </xf>
    <xf numFmtId="4" fontId="9" fillId="3" borderId="0" xfId="1" applyNumberFormat="1" applyFont="1" applyFill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167" fontId="1" fillId="0" borderId="0" xfId="2" applyNumberFormat="1" applyFont="1" applyBorder="1" applyAlignment="1">
      <alignment horizontal="center"/>
    </xf>
    <xf numFmtId="14" fontId="13" fillId="0" borderId="0" xfId="1" applyNumberFormat="1" applyFont="1" applyFill="1" applyAlignment="1">
      <alignment horizontal="center"/>
    </xf>
    <xf numFmtId="4" fontId="1" fillId="3" borderId="0" xfId="1" applyNumberFormat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14" fontId="12" fillId="0" borderId="2" xfId="1" applyNumberFormat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1" fillId="0" borderId="2" xfId="1" applyFill="1" applyBorder="1"/>
    <xf numFmtId="14" fontId="13" fillId="0" borderId="2" xfId="1" applyNumberFormat="1" applyFont="1" applyFill="1" applyBorder="1" applyAlignment="1">
      <alignment horizontal="center"/>
    </xf>
    <xf numFmtId="4" fontId="1" fillId="3" borderId="2" xfId="1" applyNumberFormat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1" fillId="0" borderId="2" xfId="1" applyBorder="1" applyAlignment="1">
      <alignment horizontal="center"/>
    </xf>
    <xf numFmtId="167" fontId="1" fillId="0" borderId="2" xfId="2" applyNumberFormat="1" applyFont="1" applyBorder="1" applyAlignment="1">
      <alignment horizontal="center"/>
    </xf>
    <xf numFmtId="0" fontId="1" fillId="3" borderId="0" xfId="1" applyFill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0" fontId="6" fillId="0" borderId="2" xfId="1" applyFont="1" applyFill="1" applyBorder="1" applyAlignment="1">
      <alignment horizontal="center"/>
    </xf>
    <xf numFmtId="4" fontId="9" fillId="3" borderId="2" xfId="1" applyNumberFormat="1" applyFont="1" applyFill="1" applyBorder="1" applyAlignment="1">
      <alignment horizontal="center"/>
    </xf>
    <xf numFmtId="49" fontId="11" fillId="0" borderId="2" xfId="1" applyNumberFormat="1" applyFont="1" applyBorder="1" applyAlignment="1">
      <alignment horizontal="center"/>
    </xf>
    <xf numFmtId="4" fontId="1" fillId="3" borderId="0" xfId="1" applyNumberFormat="1" applyFill="1" applyAlignment="1">
      <alignment horizontal="center"/>
    </xf>
    <xf numFmtId="166" fontId="9" fillId="0" borderId="2" xfId="1" applyNumberFormat="1" applyFont="1" applyFill="1" applyBorder="1" applyAlignment="1">
      <alignment horizontal="center"/>
    </xf>
    <xf numFmtId="0" fontId="1" fillId="0" borderId="0" xfId="1" applyFill="1" applyAlignment="1">
      <alignment horizontal="center"/>
    </xf>
    <xf numFmtId="167" fontId="1" fillId="0" borderId="4" xfId="2" applyNumberFormat="1" applyFont="1" applyBorder="1" applyAlignment="1">
      <alignment horizontal="center"/>
    </xf>
    <xf numFmtId="14" fontId="12" fillId="0" borderId="5" xfId="1" applyNumberFormat="1" applyFont="1" applyFill="1" applyBorder="1" applyAlignment="1">
      <alignment horizontal="center"/>
    </xf>
    <xf numFmtId="0" fontId="1" fillId="0" borderId="5" xfId="1" applyFill="1" applyBorder="1"/>
    <xf numFmtId="166" fontId="9" fillId="3" borderId="5" xfId="1" applyNumberFormat="1" applyFont="1" applyFill="1" applyBorder="1" applyAlignment="1">
      <alignment horizontal="center"/>
    </xf>
    <xf numFmtId="4" fontId="9" fillId="3" borderId="5" xfId="1" applyNumberFormat="1" applyFont="1" applyFill="1" applyBorder="1" applyAlignment="1">
      <alignment horizontal="center"/>
    </xf>
    <xf numFmtId="0" fontId="1" fillId="0" borderId="5" xfId="1" applyBorder="1"/>
    <xf numFmtId="49" fontId="11" fillId="0" borderId="5" xfId="1" applyNumberFormat="1" applyFont="1" applyBorder="1" applyAlignment="1">
      <alignment horizontal="center"/>
    </xf>
    <xf numFmtId="167" fontId="1" fillId="0" borderId="5" xfId="2" applyNumberFormat="1" applyFont="1" applyBorder="1" applyAlignment="1">
      <alignment horizontal="center"/>
    </xf>
    <xf numFmtId="0" fontId="1" fillId="0" borderId="2" xfId="1" applyBorder="1"/>
    <xf numFmtId="167" fontId="1" fillId="0" borderId="0" xfId="2" applyNumberFormat="1" applyFont="1" applyAlignment="1">
      <alignment horizontal="center"/>
    </xf>
    <xf numFmtId="166" fontId="9" fillId="3" borderId="0" xfId="1" applyNumberFormat="1" applyFont="1" applyFill="1" applyAlignment="1">
      <alignment horizontal="center"/>
    </xf>
    <xf numFmtId="4" fontId="9" fillId="3" borderId="0" xfId="1" applyNumberFormat="1" applyFont="1" applyFill="1" applyAlignment="1">
      <alignment horizontal="center"/>
    </xf>
    <xf numFmtId="0" fontId="6" fillId="0" borderId="5" xfId="1" applyFont="1" applyFill="1" applyBorder="1" applyAlignment="1">
      <alignment horizontal="center"/>
    </xf>
    <xf numFmtId="14" fontId="12" fillId="0" borderId="6" xfId="1" applyNumberFormat="1" applyFont="1" applyFill="1" applyBorder="1" applyAlignment="1">
      <alignment horizontal="center"/>
    </xf>
    <xf numFmtId="0" fontId="1" fillId="0" borderId="6" xfId="1" applyBorder="1"/>
    <xf numFmtId="0" fontId="1" fillId="3" borderId="6" xfId="1" applyFill="1" applyBorder="1" applyAlignment="1">
      <alignment horizontal="center"/>
    </xf>
    <xf numFmtId="0" fontId="9" fillId="0" borderId="6" xfId="1" applyFont="1" applyBorder="1" applyAlignment="1">
      <alignment horizontal="center"/>
    </xf>
    <xf numFmtId="167" fontId="1" fillId="0" borderId="6" xfId="2" applyNumberFormat="1" applyFont="1" applyBorder="1" applyAlignment="1">
      <alignment horizontal="center"/>
    </xf>
    <xf numFmtId="14" fontId="12" fillId="0" borderId="0" xfId="1" applyNumberFormat="1" applyFont="1" applyFill="1" applyAlignment="1">
      <alignment horizontal="center"/>
    </xf>
    <xf numFmtId="0" fontId="6" fillId="0" borderId="6" xfId="1" applyFont="1" applyBorder="1" applyAlignment="1">
      <alignment horizontal="center"/>
    </xf>
    <xf numFmtId="0" fontId="1" fillId="0" borderId="6" xfId="1" applyBorder="1" applyAlignment="1">
      <alignment horizontal="center"/>
    </xf>
    <xf numFmtId="4" fontId="1" fillId="0" borderId="6" xfId="1" applyNumberFormat="1" applyBorder="1" applyAlignment="1">
      <alignment horizontal="center"/>
    </xf>
    <xf numFmtId="0" fontId="1" fillId="0" borderId="6" xfId="1" applyFont="1" applyBorder="1" applyAlignment="1">
      <alignment horizontal="center"/>
    </xf>
    <xf numFmtId="16" fontId="6" fillId="0" borderId="0" xfId="1" applyNumberFormat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4" fontId="1" fillId="0" borderId="0" xfId="1" applyNumberFormat="1" applyFill="1" applyBorder="1"/>
    <xf numFmtId="1" fontId="1" fillId="0" borderId="0" xfId="2" applyNumberFormat="1" applyFont="1" applyFill="1" applyBorder="1" applyAlignment="1">
      <alignment horizontal="center"/>
    </xf>
    <xf numFmtId="0" fontId="4" fillId="2" borderId="0" xfId="1" applyFont="1" applyFill="1"/>
    <xf numFmtId="164" fontId="4" fillId="0" borderId="0" xfId="1" applyNumberFormat="1" applyFont="1" applyBorder="1" applyAlignment="1">
      <alignment horizontal="center"/>
    </xf>
    <xf numFmtId="16" fontId="6" fillId="0" borderId="0" xfId="1" applyNumberFormat="1" applyFont="1" applyBorder="1" applyAlignment="1">
      <alignment horizontal="center"/>
    </xf>
    <xf numFmtId="14" fontId="1" fillId="0" borderId="0" xfId="1" applyNumberFormat="1" applyBorder="1"/>
    <xf numFmtId="0" fontId="4" fillId="0" borderId="0" xfId="1" applyFont="1" applyFill="1" applyBorder="1"/>
    <xf numFmtId="16" fontId="6" fillId="0" borderId="0" xfId="1" applyNumberFormat="1" applyFont="1" applyAlignment="1">
      <alignment horizontal="center"/>
    </xf>
    <xf numFmtId="14" fontId="1" fillId="0" borderId="0" xfId="1" applyNumberFormat="1"/>
    <xf numFmtId="4" fontId="1" fillId="3" borderId="0" xfId="1" applyNumberFormat="1" applyFill="1"/>
    <xf numFmtId="0" fontId="1" fillId="3" borderId="0" xfId="1" applyFill="1"/>
    <xf numFmtId="16" fontId="6" fillId="0" borderId="5" xfId="1" applyNumberFormat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14" fontId="1" fillId="0" borderId="5" xfId="1" applyNumberFormat="1" applyBorder="1"/>
    <xf numFmtId="1" fontId="1" fillId="0" borderId="5" xfId="2" applyNumberFormat="1" applyFont="1" applyFill="1" applyBorder="1" applyAlignment="1">
      <alignment horizontal="center"/>
    </xf>
    <xf numFmtId="16" fontId="6" fillId="0" borderId="2" xfId="1" applyNumberFormat="1" applyFont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9" fillId="0" borderId="2" xfId="1" applyFont="1" applyBorder="1" applyAlignment="1">
      <alignment horizontal="center"/>
    </xf>
    <xf numFmtId="1" fontId="1" fillId="0" borderId="2" xfId="2" applyNumberFormat="1" applyFont="1" applyFill="1" applyBorder="1" applyAlignment="1">
      <alignment horizontal="center"/>
    </xf>
    <xf numFmtId="0" fontId="1" fillId="0" borderId="0" xfId="1" applyFont="1" applyFill="1" applyBorder="1"/>
    <xf numFmtId="16" fontId="6" fillId="0" borderId="2" xfId="1" applyNumberFormat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4" fontId="12" fillId="0" borderId="8" xfId="1" applyNumberFormat="1" applyFont="1" applyFill="1" applyBorder="1" applyAlignment="1">
      <alignment horizontal="center"/>
    </xf>
    <xf numFmtId="16" fontId="6" fillId="0" borderId="8" xfId="1" applyNumberFormat="1" applyFont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14" fontId="13" fillId="0" borderId="8" xfId="1" applyNumberFormat="1" applyFont="1" applyFill="1" applyBorder="1" applyAlignment="1">
      <alignment horizontal="center"/>
    </xf>
    <xf numFmtId="4" fontId="9" fillId="3" borderId="8" xfId="1" applyNumberFormat="1" applyFont="1" applyFill="1" applyBorder="1" applyAlignment="1">
      <alignment horizontal="center"/>
    </xf>
    <xf numFmtId="0" fontId="1" fillId="0" borderId="8" xfId="1" applyFill="1" applyBorder="1"/>
    <xf numFmtId="49" fontId="11" fillId="0" borderId="8" xfId="1" applyNumberFormat="1" applyFont="1" applyBorder="1" applyAlignment="1">
      <alignment horizontal="center"/>
    </xf>
    <xf numFmtId="1" fontId="1" fillId="0" borderId="8" xfId="2" applyNumberFormat="1" applyFont="1" applyFill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49" fontId="1" fillId="0" borderId="0" xfId="1" applyNumberFormat="1" applyAlignment="1">
      <alignment horizontal="center"/>
    </xf>
    <xf numFmtId="0" fontId="1" fillId="0" borderId="2" xfId="1" applyBorder="1" applyAlignment="1">
      <alignment horizontal="left"/>
    </xf>
    <xf numFmtId="0" fontId="9" fillId="0" borderId="0" xfId="1" applyFont="1" applyFill="1" applyAlignment="1">
      <alignment horizontal="center"/>
    </xf>
    <xf numFmtId="0" fontId="1" fillId="0" borderId="0" xfId="1" applyBorder="1" applyAlignment="1">
      <alignment horizontal="center"/>
    </xf>
    <xf numFmtId="14" fontId="14" fillId="4" borderId="9" xfId="1" applyNumberFormat="1" applyFont="1" applyFill="1" applyBorder="1" applyAlignment="1">
      <alignment horizontal="center"/>
    </xf>
    <xf numFmtId="16" fontId="14" fillId="4" borderId="9" xfId="1" applyNumberFormat="1" applyFont="1" applyFill="1" applyBorder="1" applyAlignment="1">
      <alignment horizontal="center"/>
    </xf>
    <xf numFmtId="0" fontId="14" fillId="4" borderId="9" xfId="1" applyFont="1" applyFill="1" applyBorder="1"/>
    <xf numFmtId="4" fontId="9" fillId="3" borderId="9" xfId="1" applyNumberFormat="1" applyFont="1" applyFill="1" applyBorder="1" applyAlignment="1">
      <alignment horizontal="center"/>
    </xf>
    <xf numFmtId="0" fontId="9" fillId="3" borderId="9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4" fontId="1" fillId="0" borderId="0" xfId="1" applyNumberFormat="1" applyFill="1" applyBorder="1" applyAlignment="1">
      <alignment horizontal="center"/>
    </xf>
    <xf numFmtId="164" fontId="15" fillId="0" borderId="0" xfId="1" applyNumberFormat="1" applyFont="1" applyAlignment="1">
      <alignment horizontal="center" vertical="center"/>
    </xf>
    <xf numFmtId="14" fontId="12" fillId="0" borderId="10" xfId="1" applyNumberFormat="1" applyFont="1" applyFill="1" applyBorder="1" applyAlignment="1">
      <alignment horizontal="center" vertical="center"/>
    </xf>
    <xf numFmtId="16" fontId="6" fillId="0" borderId="10" xfId="1" applyNumberFormat="1" applyFont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14" fontId="13" fillId="0" borderId="10" xfId="1" applyNumberFormat="1" applyFont="1" applyFill="1" applyBorder="1" applyAlignment="1">
      <alignment horizontal="center" vertical="center"/>
    </xf>
    <xf numFmtId="4" fontId="9" fillId="4" borderId="10" xfId="1" applyNumberFormat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vertical="center"/>
    </xf>
    <xf numFmtId="0" fontId="1" fillId="0" borderId="10" xfId="1" applyFill="1" applyBorder="1" applyAlignment="1">
      <alignment vertical="center"/>
    </xf>
    <xf numFmtId="49" fontId="11" fillId="0" borderId="10" xfId="1" applyNumberFormat="1" applyFont="1" applyFill="1" applyBorder="1" applyAlignment="1">
      <alignment horizontal="center" vertical="center"/>
    </xf>
    <xf numFmtId="1" fontId="1" fillId="0" borderId="0" xfId="2" applyNumberFormat="1" applyFont="1" applyFill="1" applyBorder="1" applyAlignment="1">
      <alignment horizontal="center" vertical="center"/>
    </xf>
    <xf numFmtId="164" fontId="15" fillId="0" borderId="0" xfId="1" applyNumberFormat="1" applyFont="1" applyAlignment="1">
      <alignment horizontal="center"/>
    </xf>
    <xf numFmtId="4" fontId="1" fillId="4" borderId="0" xfId="1" applyNumberFormat="1" applyFill="1" applyBorder="1" applyAlignment="1">
      <alignment horizontal="center"/>
    </xf>
    <xf numFmtId="0" fontId="1" fillId="4" borderId="0" xfId="1" applyFill="1" applyBorder="1" applyAlignment="1">
      <alignment horizontal="center"/>
    </xf>
    <xf numFmtId="0" fontId="16" fillId="0" borderId="0" xfId="1" applyFont="1" applyFill="1" applyBorder="1" applyAlignment="1"/>
    <xf numFmtId="0" fontId="17" fillId="0" borderId="0" xfId="1" applyFont="1" applyFill="1" applyBorder="1" applyAlignment="1"/>
    <xf numFmtId="0" fontId="1" fillId="0" borderId="0" xfId="1" applyFill="1" applyBorder="1" applyAlignment="1"/>
    <xf numFmtId="14" fontId="12" fillId="0" borderId="10" xfId="1" applyNumberFormat="1" applyFont="1" applyFill="1" applyBorder="1" applyAlignment="1">
      <alignment horizontal="center"/>
    </xf>
    <xf numFmtId="16" fontId="6" fillId="0" borderId="10" xfId="1" applyNumberFormat="1" applyFont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14" fontId="13" fillId="0" borderId="10" xfId="1" applyNumberFormat="1" applyFont="1" applyFill="1" applyBorder="1" applyAlignment="1">
      <alignment horizontal="center"/>
    </xf>
    <xf numFmtId="4" fontId="1" fillId="4" borderId="10" xfId="1" applyNumberFormat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1" fillId="0" borderId="10" xfId="1" applyFont="1" applyFill="1" applyBorder="1" applyAlignment="1"/>
    <xf numFmtId="0" fontId="1" fillId="0" borderId="10" xfId="1" applyFill="1" applyBorder="1" applyAlignment="1"/>
    <xf numFmtId="49" fontId="1" fillId="0" borderId="10" xfId="1" applyNumberFormat="1" applyFont="1" applyFill="1" applyBorder="1" applyAlignment="1">
      <alignment horizontal="center"/>
    </xf>
    <xf numFmtId="0" fontId="4" fillId="0" borderId="0" xfId="1" applyFont="1" applyBorder="1"/>
    <xf numFmtId="49" fontId="1" fillId="0" borderId="0" xfId="1" applyNumberFormat="1" applyFont="1" applyFill="1" applyBorder="1" applyAlignment="1">
      <alignment horizontal="center"/>
    </xf>
    <xf numFmtId="0" fontId="18" fillId="4" borderId="0" xfId="1" applyFont="1" applyFill="1" applyBorder="1" applyAlignment="1">
      <alignment horizontal="center"/>
    </xf>
    <xf numFmtId="0" fontId="1" fillId="0" borderId="0" xfId="1" applyFont="1" applyFill="1" applyBorder="1" applyAlignment="1"/>
    <xf numFmtId="4" fontId="9" fillId="4" borderId="10" xfId="1" applyNumberFormat="1" applyFont="1" applyFill="1" applyBorder="1" applyAlignment="1">
      <alignment horizontal="center"/>
    </xf>
    <xf numFmtId="0" fontId="17" fillId="0" borderId="10" xfId="1" applyFont="1" applyFill="1" applyBorder="1" applyAlignment="1"/>
    <xf numFmtId="49" fontId="11" fillId="0" borderId="10" xfId="1" applyNumberFormat="1" applyFont="1" applyFill="1" applyBorder="1" applyAlignment="1">
      <alignment horizontal="center"/>
    </xf>
    <xf numFmtId="4" fontId="18" fillId="4" borderId="0" xfId="1" applyNumberFormat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4" fontId="9" fillId="4" borderId="0" xfId="1" applyNumberFormat="1" applyFont="1" applyFill="1" applyBorder="1" applyAlignment="1">
      <alignment horizontal="center"/>
    </xf>
    <xf numFmtId="14" fontId="12" fillId="0" borderId="11" xfId="1" applyNumberFormat="1" applyFont="1" applyFill="1" applyBorder="1" applyAlignment="1">
      <alignment horizontal="center"/>
    </xf>
    <xf numFmtId="16" fontId="6" fillId="0" borderId="11" xfId="1" applyNumberFormat="1" applyFont="1" applyFill="1" applyBorder="1" applyAlignment="1">
      <alignment horizontal="center"/>
    </xf>
    <xf numFmtId="14" fontId="13" fillId="0" borderId="11" xfId="1" applyNumberFormat="1" applyFont="1" applyFill="1" applyBorder="1" applyAlignment="1">
      <alignment horizontal="center"/>
    </xf>
    <xf numFmtId="4" fontId="1" fillId="4" borderId="11" xfId="1" applyNumberFormat="1" applyFill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" fillId="0" borderId="11" xfId="1" applyFill="1" applyBorder="1" applyAlignment="1"/>
    <xf numFmtId="0" fontId="9" fillId="0" borderId="11" xfId="1" applyFont="1" applyFill="1" applyBorder="1" applyAlignment="1">
      <alignment horizontal="center"/>
    </xf>
    <xf numFmtId="1" fontId="1" fillId="0" borderId="10" xfId="2" applyNumberFormat="1" applyFont="1" applyFill="1" applyBorder="1" applyAlignment="1">
      <alignment horizontal="center"/>
    </xf>
    <xf numFmtId="4" fontId="1" fillId="4" borderId="0" xfId="1" applyNumberFormat="1" applyFill="1" applyAlignment="1">
      <alignment horizontal="center"/>
    </xf>
    <xf numFmtId="0" fontId="1" fillId="4" borderId="0" xfId="1" applyFill="1" applyAlignment="1">
      <alignment horizontal="center"/>
    </xf>
    <xf numFmtId="49" fontId="1" fillId="0" borderId="0" xfId="1" applyNumberFormat="1" applyFill="1" applyBorder="1" applyAlignment="1">
      <alignment horizontal="center"/>
    </xf>
    <xf numFmtId="14" fontId="12" fillId="0" borderId="12" xfId="1" applyNumberFormat="1" applyFont="1" applyFill="1" applyBorder="1" applyAlignment="1">
      <alignment horizontal="center"/>
    </xf>
    <xf numFmtId="16" fontId="6" fillId="0" borderId="12" xfId="1" applyNumberFormat="1" applyFon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14" fontId="13" fillId="0" borderId="12" xfId="1" applyNumberFormat="1" applyFont="1" applyFill="1" applyBorder="1" applyAlignment="1">
      <alignment horizontal="center"/>
    </xf>
    <xf numFmtId="4" fontId="9" fillId="4" borderId="12" xfId="1" applyNumberFormat="1" applyFont="1" applyFill="1" applyBorder="1" applyAlignment="1">
      <alignment horizontal="center"/>
    </xf>
    <xf numFmtId="0" fontId="1" fillId="0" borderId="12" xfId="1" applyFill="1" applyBorder="1" applyAlignment="1"/>
    <xf numFmtId="49" fontId="11" fillId="0" borderId="12" xfId="1" applyNumberFormat="1" applyFont="1" applyFill="1" applyBorder="1" applyAlignment="1">
      <alignment horizontal="center"/>
    </xf>
    <xf numFmtId="1" fontId="1" fillId="0" borderId="12" xfId="2" applyNumberFormat="1" applyFont="1" applyFill="1" applyBorder="1" applyAlignment="1">
      <alignment horizontal="center"/>
    </xf>
    <xf numFmtId="4" fontId="1" fillId="4" borderId="8" xfId="1" applyNumberFormat="1" applyFill="1" applyBorder="1" applyAlignment="1">
      <alignment horizontal="center"/>
    </xf>
    <xf numFmtId="0" fontId="1" fillId="4" borderId="8" xfId="1" applyFill="1" applyBorder="1" applyAlignment="1">
      <alignment horizontal="center"/>
    </xf>
    <xf numFmtId="0" fontId="1" fillId="0" borderId="8" xfId="1" applyFill="1" applyBorder="1" applyAlignment="1"/>
    <xf numFmtId="0" fontId="9" fillId="0" borderId="8" xfId="1" applyFont="1" applyFill="1" applyBorder="1" applyAlignment="1">
      <alignment horizontal="center"/>
    </xf>
    <xf numFmtId="164" fontId="21" fillId="0" borderId="0" xfId="1" applyNumberFormat="1" applyFont="1" applyAlignment="1">
      <alignment horizontal="center"/>
    </xf>
    <xf numFmtId="49" fontId="11" fillId="0" borderId="10" xfId="1" applyNumberFormat="1" applyFont="1" applyBorder="1" applyAlignment="1">
      <alignment horizontal="center"/>
    </xf>
    <xf numFmtId="0" fontId="1" fillId="0" borderId="10" xfId="1" applyBorder="1" applyAlignment="1">
      <alignment horizontal="center"/>
    </xf>
    <xf numFmtId="164" fontId="21" fillId="0" borderId="8" xfId="1" applyNumberFormat="1" applyFont="1" applyBorder="1" applyAlignment="1">
      <alignment horizontal="center"/>
    </xf>
    <xf numFmtId="0" fontId="1" fillId="0" borderId="8" xfId="1" applyBorder="1" applyAlignment="1">
      <alignment horizontal="center"/>
    </xf>
    <xf numFmtId="165" fontId="1" fillId="0" borderId="0" xfId="1" applyNumberFormat="1" applyAlignment="1">
      <alignment horizontal="center" vertical="center"/>
    </xf>
    <xf numFmtId="0" fontId="1" fillId="0" borderId="0" xfId="1" applyFill="1" applyBorder="1" applyAlignment="1">
      <alignment horizontal="left"/>
    </xf>
    <xf numFmtId="49" fontId="9" fillId="0" borderId="0" xfId="1" applyNumberFormat="1" applyFont="1" applyFill="1" applyBorder="1" applyAlignment="1">
      <alignment horizontal="center"/>
    </xf>
    <xf numFmtId="16" fontId="6" fillId="4" borderId="0" xfId="1" applyNumberFormat="1" applyFont="1" applyFill="1" applyBorder="1" applyAlignment="1">
      <alignment horizontal="center"/>
    </xf>
    <xf numFmtId="14" fontId="13" fillId="4" borderId="0" xfId="1" applyNumberFormat="1" applyFont="1" applyFill="1" applyAlignment="1">
      <alignment horizontal="center"/>
    </xf>
    <xf numFmtId="0" fontId="1" fillId="4" borderId="0" xfId="1" applyFill="1"/>
    <xf numFmtId="0" fontId="1" fillId="0" borderId="8" xfId="1" applyBorder="1"/>
    <xf numFmtId="0" fontId="9" fillId="0" borderId="8" xfId="1" applyFont="1" applyBorder="1" applyAlignment="1">
      <alignment horizontal="center"/>
    </xf>
    <xf numFmtId="0" fontId="1" fillId="0" borderId="0" xfId="1" applyBorder="1" applyAlignment="1">
      <alignment horizontal="left"/>
    </xf>
    <xf numFmtId="16" fontId="6" fillId="0" borderId="0" xfId="1" applyNumberFormat="1" applyFont="1" applyFill="1" applyAlignment="1">
      <alignment horizontal="center"/>
    </xf>
    <xf numFmtId="0" fontId="1" fillId="0" borderId="0" xfId="1" applyFill="1" applyAlignment="1">
      <alignment horizontal="left"/>
    </xf>
    <xf numFmtId="49" fontId="9" fillId="0" borderId="0" xfId="1" applyNumberFormat="1" applyFont="1" applyFill="1" applyAlignment="1">
      <alignment horizontal="center"/>
    </xf>
    <xf numFmtId="164" fontId="23" fillId="0" borderId="0" xfId="1" applyNumberFormat="1" applyFont="1" applyAlignment="1">
      <alignment horizontal="center"/>
    </xf>
    <xf numFmtId="164" fontId="21" fillId="0" borderId="0" xfId="1" applyNumberFormat="1" applyFont="1" applyFill="1" applyAlignment="1">
      <alignment horizontal="center"/>
    </xf>
    <xf numFmtId="16" fontId="15" fillId="0" borderId="0" xfId="1" applyNumberFormat="1" applyFont="1" applyAlignment="1">
      <alignment vertical="center"/>
    </xf>
    <xf numFmtId="16" fontId="15" fillId="0" borderId="0" xfId="1" applyNumberFormat="1" applyFont="1"/>
    <xf numFmtId="0" fontId="1" fillId="0" borderId="0" xfId="1" applyFont="1" applyFill="1"/>
    <xf numFmtId="0" fontId="1" fillId="0" borderId="0" xfId="1" applyFill="1"/>
    <xf numFmtId="165" fontId="1" fillId="0" borderId="8" xfId="1" applyNumberFormat="1" applyBorder="1"/>
    <xf numFmtId="0" fontId="24" fillId="0" borderId="0" xfId="1" applyFont="1" applyBorder="1" applyAlignment="1">
      <alignment horizontal="center"/>
    </xf>
    <xf numFmtId="0" fontId="25" fillId="0" borderId="0" xfId="1" applyFont="1" applyBorder="1" applyAlignment="1">
      <alignment horizontal="center"/>
    </xf>
    <xf numFmtId="0" fontId="24" fillId="0" borderId="13" xfId="1" applyFont="1" applyBorder="1" applyAlignment="1">
      <alignment horizontal="center"/>
    </xf>
    <xf numFmtId="0" fontId="24" fillId="0" borderId="5" xfId="1" applyFont="1" applyBorder="1" applyAlignment="1">
      <alignment horizontal="center"/>
    </xf>
    <xf numFmtId="0" fontId="24" fillId="0" borderId="14" xfId="1" applyFont="1" applyBorder="1" applyAlignment="1">
      <alignment horizontal="left"/>
    </xf>
    <xf numFmtId="16" fontId="21" fillId="0" borderId="0" xfId="1" applyNumberFormat="1" applyFont="1"/>
    <xf numFmtId="165" fontId="1" fillId="0" borderId="0" xfId="1" applyNumberFormat="1" applyBorder="1"/>
    <xf numFmtId="16" fontId="21" fillId="0" borderId="0" xfId="1" applyNumberFormat="1" applyFont="1" applyBorder="1"/>
    <xf numFmtId="4" fontId="1" fillId="0" borderId="0" xfId="1" applyNumberFormat="1" applyFill="1" applyAlignment="1">
      <alignment horizontal="center"/>
    </xf>
    <xf numFmtId="0" fontId="29" fillId="0" borderId="0" xfId="1" applyFont="1" applyFill="1" applyBorder="1" applyAlignment="1">
      <alignment horizontal="center"/>
    </xf>
    <xf numFmtId="164" fontId="21" fillId="5" borderId="0" xfId="1" applyNumberFormat="1" applyFont="1" applyFill="1" applyBorder="1" applyAlignment="1">
      <alignment horizontal="center"/>
    </xf>
    <xf numFmtId="14" fontId="12" fillId="5" borderId="0" xfId="1" applyNumberFormat="1" applyFont="1" applyFill="1" applyBorder="1" applyAlignment="1">
      <alignment horizontal="center"/>
    </xf>
    <xf numFmtId="16" fontId="6" fillId="5" borderId="0" xfId="1" applyNumberFormat="1" applyFont="1" applyFill="1" applyBorder="1" applyAlignment="1">
      <alignment horizontal="center"/>
    </xf>
    <xf numFmtId="0" fontId="1" fillId="5" borderId="0" xfId="1" applyFill="1" applyBorder="1" applyAlignment="1">
      <alignment horizontal="center"/>
    </xf>
    <xf numFmtId="4" fontId="1" fillId="5" borderId="0" xfId="1" applyNumberFormat="1" applyFill="1" applyBorder="1" applyAlignment="1">
      <alignment horizontal="center"/>
    </xf>
    <xf numFmtId="0" fontId="9" fillId="5" borderId="0" xfId="1" applyFont="1" applyFill="1" applyBorder="1" applyAlignment="1">
      <alignment horizontal="center"/>
    </xf>
    <xf numFmtId="0" fontId="29" fillId="5" borderId="0" xfId="1" applyFont="1" applyFill="1" applyBorder="1" applyAlignment="1">
      <alignment horizontal="center"/>
    </xf>
    <xf numFmtId="165" fontId="1" fillId="5" borderId="0" xfId="1" applyNumberFormat="1" applyFill="1" applyBorder="1"/>
    <xf numFmtId="164" fontId="21" fillId="0" borderId="10" xfId="1" applyNumberFormat="1" applyFont="1" applyFill="1" applyBorder="1" applyAlignment="1">
      <alignment horizontal="center"/>
    </xf>
    <xf numFmtId="4" fontId="1" fillId="0" borderId="10" xfId="1" applyNumberFormat="1" applyFill="1" applyBorder="1" applyAlignment="1">
      <alignment horizontal="right"/>
    </xf>
    <xf numFmtId="0" fontId="1" fillId="4" borderId="0" xfId="1" applyFont="1" applyFill="1" applyBorder="1" applyAlignment="1">
      <alignment horizontal="center"/>
    </xf>
    <xf numFmtId="0" fontId="30" fillId="4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center"/>
    </xf>
    <xf numFmtId="4" fontId="1" fillId="0" borderId="0" xfId="1" applyNumberFormat="1" applyFill="1" applyBorder="1" applyAlignment="1">
      <alignment horizontal="right"/>
    </xf>
    <xf numFmtId="0" fontId="23" fillId="0" borderId="0" xfId="1" applyFont="1"/>
    <xf numFmtId="4" fontId="1" fillId="0" borderId="10" xfId="1" applyNumberFormat="1" applyFill="1" applyBorder="1" applyAlignment="1">
      <alignment horizontal="center"/>
    </xf>
    <xf numFmtId="0" fontId="1" fillId="0" borderId="10" xfId="1" applyFont="1" applyFill="1" applyBorder="1"/>
    <xf numFmtId="0" fontId="1" fillId="0" borderId="10" xfId="1" applyFill="1" applyBorder="1"/>
    <xf numFmtId="0" fontId="9" fillId="0" borderId="10" xfId="1" applyFont="1" applyBorder="1" applyAlignment="1">
      <alignment horizontal="center"/>
    </xf>
    <xf numFmtId="0" fontId="1" fillId="0" borderId="10" xfId="1" applyFont="1" applyBorder="1" applyAlignment="1">
      <alignment horizontal="left"/>
    </xf>
    <xf numFmtId="0" fontId="1" fillId="0" borderId="10" xfId="1" applyFont="1" applyBorder="1"/>
    <xf numFmtId="0" fontId="4" fillId="0" borderId="0" xfId="1" applyFont="1" applyAlignment="1">
      <alignment horizontal="center" vertical="center"/>
    </xf>
    <xf numFmtId="0" fontId="1" fillId="0" borderId="0" xfId="1" applyFont="1"/>
    <xf numFmtId="14" fontId="32" fillId="0" borderId="10" xfId="1" applyNumberFormat="1" applyFont="1" applyFill="1" applyBorder="1" applyAlignment="1">
      <alignment horizontal="center"/>
    </xf>
    <xf numFmtId="16" fontId="9" fillId="0" borderId="10" xfId="1" applyNumberFormat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30" fillId="0" borderId="10" xfId="1" applyFont="1" applyBorder="1" applyAlignment="1">
      <alignment horizontal="left"/>
    </xf>
    <xf numFmtId="0" fontId="30" fillId="0" borderId="10" xfId="1" applyFont="1" applyBorder="1"/>
    <xf numFmtId="14" fontId="32" fillId="0" borderId="0" xfId="1" applyNumberFormat="1" applyFont="1" applyFill="1" applyBorder="1" applyAlignment="1">
      <alignment horizontal="center"/>
    </xf>
    <xf numFmtId="16" fontId="9" fillId="0" borderId="0" xfId="1" applyNumberFormat="1" applyFont="1" applyFill="1" applyBorder="1" applyAlignment="1">
      <alignment horizontal="center"/>
    </xf>
    <xf numFmtId="4" fontId="1" fillId="4" borderId="0" xfId="1" applyNumberFormat="1" applyFont="1" applyFill="1" applyAlignment="1">
      <alignment horizontal="center"/>
    </xf>
    <xf numFmtId="0" fontId="1" fillId="4" borderId="0" xfId="1" applyFont="1" applyFill="1" applyAlignment="1">
      <alignment horizontal="center"/>
    </xf>
    <xf numFmtId="0" fontId="30" fillId="0" borderId="0" xfId="1" applyFont="1" applyBorder="1" applyAlignment="1">
      <alignment horizontal="left"/>
    </xf>
    <xf numFmtId="0" fontId="30" fillId="0" borderId="0" xfId="1" applyFont="1"/>
    <xf numFmtId="49" fontId="1" fillId="0" borderId="0" xfId="1" applyNumberFormat="1" applyFont="1" applyBorder="1" applyAlignment="1">
      <alignment horizontal="center"/>
    </xf>
    <xf numFmtId="16" fontId="21" fillId="0" borderId="0" xfId="1" applyNumberFormat="1" applyFont="1" applyFill="1"/>
    <xf numFmtId="16" fontId="21" fillId="5" borderId="0" xfId="1" applyNumberFormat="1" applyFont="1" applyFill="1"/>
    <xf numFmtId="164" fontId="33" fillId="0" borderId="0" xfId="1" applyNumberFormat="1" applyFont="1" applyBorder="1" applyAlignment="1">
      <alignment horizontal="center"/>
    </xf>
    <xf numFmtId="14" fontId="1" fillId="0" borderId="0" xfId="1" applyNumberFormat="1" applyFont="1" applyFill="1" applyBorder="1" applyAlignment="1">
      <alignment horizontal="center"/>
    </xf>
    <xf numFmtId="4" fontId="34" fillId="0" borderId="0" xfId="1" applyNumberFormat="1" applyFont="1" applyBorder="1" applyAlignment="1">
      <alignment horizontal="center"/>
    </xf>
    <xf numFmtId="0" fontId="1" fillId="0" borderId="0" xfId="1" applyBorder="1" applyAlignment="1">
      <alignment horizontal="left" indent="2"/>
    </xf>
    <xf numFmtId="168" fontId="35" fillId="0" borderId="0" xfId="1" applyNumberFormat="1" applyFont="1" applyBorder="1" applyAlignment="1">
      <alignment horizontal="left" indent="4"/>
    </xf>
    <xf numFmtId="168" fontId="36" fillId="0" borderId="0" xfId="1" applyNumberFormat="1" applyFont="1" applyBorder="1" applyAlignment="1">
      <alignment horizontal="left" indent="4"/>
    </xf>
    <xf numFmtId="168" fontId="1" fillId="0" borderId="0" xfId="1" applyNumberFormat="1" applyBorder="1" applyAlignment="1">
      <alignment horizontal="center"/>
    </xf>
    <xf numFmtId="164" fontId="33" fillId="0" borderId="9" xfId="1" applyNumberFormat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6" fillId="0" borderId="9" xfId="1" applyFont="1" applyBorder="1" applyAlignment="1">
      <alignment horizontal="center"/>
    </xf>
    <xf numFmtId="4" fontId="1" fillId="0" borderId="9" xfId="1" applyNumberFormat="1" applyBorder="1" applyAlignment="1">
      <alignment horizontal="center"/>
    </xf>
    <xf numFmtId="168" fontId="1" fillId="0" borderId="9" xfId="1" applyNumberFormat="1" applyBorder="1" applyAlignment="1">
      <alignment horizontal="center"/>
    </xf>
    <xf numFmtId="4" fontId="1" fillId="0" borderId="0" xfId="1" applyNumberFormat="1" applyBorder="1" applyAlignment="1">
      <alignment horizontal="center"/>
    </xf>
    <xf numFmtId="168" fontId="37" fillId="0" borderId="0" xfId="1" applyNumberFormat="1" applyFont="1" applyBorder="1" applyAlignment="1">
      <alignment horizontal="left" indent="4"/>
    </xf>
    <xf numFmtId="0" fontId="1" fillId="0" borderId="0" xfId="1" applyBorder="1" applyAlignment="1">
      <alignment horizontal="left" indent="1"/>
    </xf>
    <xf numFmtId="4" fontId="39" fillId="0" borderId="0" xfId="1" applyNumberFormat="1" applyFont="1" applyBorder="1" applyAlignment="1">
      <alignment horizontal="center"/>
    </xf>
    <xf numFmtId="0" fontId="9" fillId="4" borderId="0" xfId="1" applyFont="1" applyFill="1" applyAlignment="1">
      <alignment horizontal="center"/>
    </xf>
    <xf numFmtId="4" fontId="39" fillId="0" borderId="0" xfId="1" applyNumberFormat="1" applyFont="1" applyFill="1" applyBorder="1" applyAlignment="1">
      <alignment horizontal="center"/>
    </xf>
    <xf numFmtId="49" fontId="1" fillId="0" borderId="0" xfId="1" applyNumberFormat="1" applyFont="1" applyAlignment="1">
      <alignment horizontal="center"/>
    </xf>
    <xf numFmtId="168" fontId="1" fillId="0" borderId="0" xfId="1" applyNumberFormat="1" applyFill="1" applyBorder="1" applyAlignment="1">
      <alignment horizontal="center"/>
    </xf>
    <xf numFmtId="4" fontId="39" fillId="0" borderId="0" xfId="1" applyNumberFormat="1" applyFont="1" applyFill="1" applyAlignment="1">
      <alignment horizontal="center"/>
    </xf>
    <xf numFmtId="0" fontId="24" fillId="0" borderId="14" xfId="1" applyFont="1" applyBorder="1" applyAlignment="1">
      <alignment horizontal="center"/>
    </xf>
    <xf numFmtId="169" fontId="5" fillId="0" borderId="0" xfId="2" applyNumberFormat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Border="1" applyAlignment="1">
      <alignment vertical="center"/>
    </xf>
    <xf numFmtId="14" fontId="1" fillId="0" borderId="16" xfId="1" applyNumberFormat="1" applyFill="1" applyBorder="1"/>
    <xf numFmtId="49" fontId="11" fillId="0" borderId="17" xfId="1" applyNumberFormat="1" applyFont="1" applyFill="1" applyBorder="1" applyAlignment="1">
      <alignment horizontal="center"/>
    </xf>
    <xf numFmtId="0" fontId="1" fillId="0" borderId="18" xfId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0" fontId="9" fillId="0" borderId="19" xfId="1" applyFont="1" applyFill="1" applyBorder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14" fontId="12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8" xfId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/>
    </xf>
    <xf numFmtId="169" fontId="45" fillId="0" borderId="0" xfId="2" applyNumberFormat="1" applyFont="1" applyBorder="1" applyAlignment="1">
      <alignment horizontal="center" vertical="center"/>
    </xf>
    <xf numFmtId="0" fontId="46" fillId="0" borderId="0" xfId="1" applyFont="1" applyBorder="1" applyAlignment="1">
      <alignment horizontal="center" vertical="center"/>
    </xf>
    <xf numFmtId="0" fontId="46" fillId="0" borderId="19" xfId="1" applyFont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4" fontId="1" fillId="0" borderId="20" xfId="1" applyNumberFormat="1" applyFont="1" applyFill="1" applyBorder="1" applyAlignment="1">
      <alignment horizontal="center"/>
    </xf>
    <xf numFmtId="4" fontId="1" fillId="0" borderId="9" xfId="1" applyNumberFormat="1" applyFont="1" applyBorder="1" applyAlignment="1">
      <alignment horizontal="center"/>
    </xf>
    <xf numFmtId="0" fontId="47" fillId="0" borderId="21" xfId="1" applyFont="1" applyBorder="1" applyAlignment="1">
      <alignment horizontal="center" vertical="center"/>
    </xf>
    <xf numFmtId="0" fontId="47" fillId="0" borderId="0" xfId="1" applyFont="1" applyBorder="1" applyAlignment="1">
      <alignment horizontal="center" vertical="center"/>
    </xf>
    <xf numFmtId="0" fontId="47" fillId="0" borderId="19" xfId="1" applyFont="1" applyBorder="1" applyAlignment="1">
      <alignment horizontal="center" vertical="center"/>
    </xf>
    <xf numFmtId="174" fontId="1" fillId="0" borderId="0" xfId="1" applyNumberFormat="1" applyFont="1"/>
    <xf numFmtId="0" fontId="6" fillId="0" borderId="0" xfId="1" applyFont="1" applyFill="1" applyBorder="1" applyAlignment="1">
      <alignment horizontal="right"/>
    </xf>
    <xf numFmtId="4" fontId="15" fillId="0" borderId="22" xfId="1" applyNumberFormat="1" applyFont="1" applyBorder="1" applyAlignment="1">
      <alignment horizontal="center"/>
    </xf>
    <xf numFmtId="4" fontId="1" fillId="0" borderId="23" xfId="1" applyNumberFormat="1" applyFont="1" applyBorder="1" applyAlignment="1">
      <alignment horizontal="center"/>
    </xf>
    <xf numFmtId="4" fontId="15" fillId="0" borderId="23" xfId="1" applyNumberFormat="1" applyFont="1" applyBorder="1" applyAlignment="1">
      <alignment horizontal="center"/>
    </xf>
    <xf numFmtId="0" fontId="1" fillId="0" borderId="21" xfId="1" applyBorder="1" applyAlignment="1">
      <alignment horizontal="justify" vertical="center" wrapText="1"/>
    </xf>
    <xf numFmtId="0" fontId="1" fillId="0" borderId="0" xfId="1" applyAlignment="1">
      <alignment horizontal="justify" vertical="center" wrapText="1"/>
    </xf>
    <xf numFmtId="0" fontId="1" fillId="0" borderId="19" xfId="1" applyBorder="1" applyAlignment="1">
      <alignment horizontal="justify" vertical="center" wrapText="1"/>
    </xf>
    <xf numFmtId="17" fontId="48" fillId="0" borderId="24" xfId="1" applyNumberFormat="1" applyFont="1" applyBorder="1" applyAlignment="1">
      <alignment horizontal="center" vertical="center"/>
    </xf>
    <xf numFmtId="17" fontId="48" fillId="0" borderId="25" xfId="1" applyNumberFormat="1" applyFont="1" applyBorder="1" applyAlignment="1">
      <alignment horizontal="center" vertical="center"/>
    </xf>
    <xf numFmtId="17" fontId="15" fillId="0" borderId="26" xfId="1" applyNumberFormat="1" applyFont="1" applyBorder="1" applyAlignment="1">
      <alignment horizontal="center" vertical="center"/>
    </xf>
    <xf numFmtId="17" fontId="15" fillId="0" borderId="27" xfId="1" applyNumberFormat="1" applyFont="1" applyBorder="1" applyAlignment="1">
      <alignment horizontal="center" vertical="center"/>
    </xf>
    <xf numFmtId="0" fontId="1" fillId="0" borderId="28" xfId="1" applyBorder="1" applyAlignment="1">
      <alignment horizontal="justify" vertical="center" wrapText="1"/>
    </xf>
    <xf numFmtId="0" fontId="1" fillId="0" borderId="29" xfId="1" applyBorder="1" applyAlignment="1">
      <alignment horizontal="justify" vertical="center" wrapText="1"/>
    </xf>
    <xf numFmtId="0" fontId="1" fillId="0" borderId="30" xfId="1" applyBorder="1" applyAlignment="1">
      <alignment horizontal="justify" vertical="center" wrapText="1"/>
    </xf>
    <xf numFmtId="4" fontId="49" fillId="0" borderId="0" xfId="1" applyNumberFormat="1" applyFont="1" applyAlignment="1">
      <alignment horizontal="center"/>
    </xf>
    <xf numFmtId="49" fontId="50" fillId="0" borderId="0" xfId="1" applyNumberFormat="1" applyFont="1" applyBorder="1" applyAlignment="1">
      <alignment horizontal="left"/>
    </xf>
    <xf numFmtId="169" fontId="40" fillId="0" borderId="0" xfId="2" applyNumberFormat="1" applyFont="1" applyBorder="1" applyAlignment="1">
      <alignment horizontal="center"/>
    </xf>
    <xf numFmtId="2" fontId="1" fillId="0" borderId="15" xfId="1" applyNumberFormat="1" applyBorder="1" applyAlignment="1">
      <alignment horizontal="center"/>
    </xf>
    <xf numFmtId="4" fontId="17" fillId="0" borderId="16" xfId="1" applyNumberFormat="1" applyFont="1" applyBorder="1" applyAlignment="1">
      <alignment horizontal="center"/>
    </xf>
    <xf numFmtId="164" fontId="51" fillId="0" borderId="16" xfId="1" applyNumberFormat="1" applyFont="1" applyBorder="1" applyAlignment="1">
      <alignment horizontal="left"/>
    </xf>
    <xf numFmtId="164" fontId="51" fillId="0" borderId="16" xfId="1" applyNumberFormat="1" applyFont="1" applyBorder="1" applyAlignment="1">
      <alignment horizontal="left" indent="1"/>
    </xf>
    <xf numFmtId="0" fontId="52" fillId="0" borderId="16" xfId="1" applyFont="1" applyBorder="1" applyAlignment="1">
      <alignment horizontal="center"/>
    </xf>
    <xf numFmtId="0" fontId="52" fillId="0" borderId="17" xfId="1" applyFont="1" applyBorder="1" applyAlignment="1">
      <alignment horizontal="center"/>
    </xf>
    <xf numFmtId="2" fontId="1" fillId="0" borderId="18" xfId="1" applyNumberFormat="1" applyBorder="1" applyAlignment="1">
      <alignment horizontal="center"/>
    </xf>
    <xf numFmtId="4" fontId="17" fillId="0" borderId="0" xfId="1" applyNumberFormat="1" applyFont="1" applyBorder="1" applyAlignment="1">
      <alignment horizontal="center"/>
    </xf>
    <xf numFmtId="2" fontId="45" fillId="0" borderId="0" xfId="1" applyNumberFormat="1" applyFont="1" applyBorder="1" applyAlignment="1">
      <alignment horizontal="right"/>
    </xf>
    <xf numFmtId="0" fontId="46" fillId="0" borderId="0" xfId="1" applyFont="1" applyBorder="1" applyAlignment="1">
      <alignment horizontal="center"/>
    </xf>
    <xf numFmtId="0" fontId="46" fillId="0" borderId="19" xfId="1" applyFont="1" applyBorder="1" applyAlignment="1">
      <alignment horizontal="center"/>
    </xf>
    <xf numFmtId="174" fontId="1" fillId="0" borderId="9" xfId="2" applyNumberFormat="1" applyFont="1" applyBorder="1"/>
    <xf numFmtId="0" fontId="53" fillId="0" borderId="21" xfId="1" applyFont="1" applyBorder="1" applyAlignment="1">
      <alignment horizontal="left" vertical="center" indent="1"/>
    </xf>
    <xf numFmtId="0" fontId="53" fillId="0" borderId="0" xfId="1" applyFont="1" applyBorder="1" applyAlignment="1">
      <alignment horizontal="left" vertical="center" indent="1"/>
    </xf>
    <xf numFmtId="0" fontId="53" fillId="0" borderId="19" xfId="1" applyFont="1" applyBorder="1" applyAlignment="1">
      <alignment horizontal="left" vertical="center" indent="1"/>
    </xf>
    <xf numFmtId="2" fontId="1" fillId="0" borderId="31" xfId="1" applyNumberFormat="1" applyBorder="1" applyAlignment="1">
      <alignment horizontal="center"/>
    </xf>
    <xf numFmtId="4" fontId="17" fillId="0" borderId="29" xfId="1" applyNumberFormat="1" applyFont="1" applyBorder="1" applyAlignment="1">
      <alignment horizontal="center"/>
    </xf>
    <xf numFmtId="0" fontId="1" fillId="0" borderId="30" xfId="1" applyFont="1" applyBorder="1" applyAlignment="1">
      <alignment horizontal="justify" vertical="center" wrapText="1"/>
    </xf>
    <xf numFmtId="2" fontId="1" fillId="0" borderId="0" xfId="1" applyNumberFormat="1" applyBorder="1" applyAlignment="1">
      <alignment horizontal="center"/>
    </xf>
    <xf numFmtId="0" fontId="24" fillId="0" borderId="0" xfId="1" applyFont="1" applyBorder="1" applyAlignment="1">
      <alignment horizontal="right" vertical="center"/>
    </xf>
    <xf numFmtId="14" fontId="24" fillId="0" borderId="0" xfId="1" applyNumberFormat="1" applyFont="1" applyBorder="1" applyAlignment="1">
      <alignment horizontal="right" vertical="center"/>
    </xf>
    <xf numFmtId="164" fontId="51" fillId="0" borderId="0" xfId="1" applyNumberFormat="1" applyFont="1" applyBorder="1" applyAlignment="1">
      <alignment horizontal="left"/>
    </xf>
    <xf numFmtId="164" fontId="51" fillId="0" borderId="0" xfId="1" applyNumberFormat="1" applyFont="1" applyBorder="1" applyAlignment="1">
      <alignment horizontal="left" indent="1"/>
    </xf>
    <xf numFmtId="0" fontId="52" fillId="0" borderId="0" xfId="1" applyFont="1" applyBorder="1" applyAlignment="1">
      <alignment horizontal="center"/>
    </xf>
    <xf numFmtId="0" fontId="53" fillId="5" borderId="21" xfId="1" applyFont="1" applyFill="1" applyBorder="1" applyAlignment="1">
      <alignment horizontal="left" vertical="center" indent="1"/>
    </xf>
    <xf numFmtId="0" fontId="53" fillId="5" borderId="0" xfId="1" applyFont="1" applyFill="1" applyBorder="1" applyAlignment="1">
      <alignment horizontal="left" vertical="center" indent="1"/>
    </xf>
    <xf numFmtId="0" fontId="53" fillId="5" borderId="19" xfId="1" applyFont="1" applyFill="1" applyBorder="1" applyAlignment="1">
      <alignment horizontal="left" vertical="center" indent="1"/>
    </xf>
    <xf numFmtId="0" fontId="1" fillId="5" borderId="30" xfId="1" applyFont="1" applyFill="1" applyBorder="1" applyAlignment="1">
      <alignment horizontal="justify" vertical="center" wrapText="1"/>
    </xf>
    <xf numFmtId="0" fontId="1" fillId="5" borderId="21" xfId="1" applyFont="1" applyFill="1" applyBorder="1" applyAlignment="1">
      <alignment horizontal="justify" vertical="center" wrapText="1" shrinkToFit="1"/>
    </xf>
    <xf numFmtId="0" fontId="1" fillId="5" borderId="0" xfId="1" applyFont="1" applyFill="1" applyBorder="1" applyAlignment="1">
      <alignment horizontal="justify" vertical="center" wrapText="1" shrinkToFit="1"/>
    </xf>
    <xf numFmtId="0" fontId="1" fillId="5" borderId="19" xfId="1" applyFont="1" applyFill="1" applyBorder="1" applyAlignment="1">
      <alignment horizontal="justify" vertical="center" wrapText="1" shrinkToFit="1"/>
    </xf>
    <xf numFmtId="0" fontId="1" fillId="5" borderId="28" xfId="1" applyFont="1" applyFill="1" applyBorder="1" applyAlignment="1">
      <alignment horizontal="justify" vertical="center" wrapText="1" shrinkToFit="1"/>
    </xf>
    <xf numFmtId="0" fontId="1" fillId="5" borderId="29" xfId="1" applyFont="1" applyFill="1" applyBorder="1" applyAlignment="1">
      <alignment horizontal="justify" vertical="center" wrapText="1" shrinkToFit="1"/>
    </xf>
    <xf numFmtId="0" fontId="1" fillId="5" borderId="30" xfId="1" applyFont="1" applyFill="1" applyBorder="1" applyAlignment="1">
      <alignment horizontal="justify" vertical="center" wrapText="1" shrinkToFit="1"/>
    </xf>
    <xf numFmtId="0" fontId="54" fillId="0" borderId="0" xfId="1" applyFont="1" applyFill="1" applyBorder="1" applyAlignment="1">
      <alignment horizontal="right"/>
    </xf>
    <xf numFmtId="169" fontId="55" fillId="0" borderId="0" xfId="2" applyNumberFormat="1" applyFont="1" applyBorder="1" applyAlignment="1">
      <alignment horizontal="center"/>
    </xf>
    <xf numFmtId="0" fontId="57" fillId="0" borderId="0" xfId="1" applyFont="1" applyFill="1" applyBorder="1" applyAlignment="1"/>
    <xf numFmtId="0" fontId="57" fillId="0" borderId="0" xfId="1" applyFont="1" applyFill="1" applyBorder="1" applyAlignment="1">
      <alignment horizontal="center"/>
    </xf>
    <xf numFmtId="49" fontId="58" fillId="0" borderId="0" xfId="1" applyNumberFormat="1" applyFont="1" applyBorder="1" applyAlignment="1">
      <alignment horizontal="center"/>
    </xf>
    <xf numFmtId="49" fontId="59" fillId="0" borderId="0" xfId="1" applyNumberFormat="1" applyFont="1" applyBorder="1" applyAlignment="1">
      <alignment horizontal="center"/>
    </xf>
    <xf numFmtId="0" fontId="57" fillId="0" borderId="0" xfId="1" applyFont="1" applyBorder="1" applyAlignment="1">
      <alignment vertical="center"/>
    </xf>
    <xf numFmtId="0" fontId="57" fillId="0" borderId="0" xfId="1" applyFont="1" applyBorder="1" applyAlignment="1">
      <alignment horizontal="center" vertical="center"/>
    </xf>
    <xf numFmtId="169" fontId="58" fillId="0" borderId="0" xfId="2" applyNumberFormat="1" applyFont="1" applyBorder="1" applyAlignment="1"/>
    <xf numFmtId="169" fontId="12" fillId="0" borderId="0" xfId="2" applyNumberFormat="1" applyFont="1" applyFill="1" applyBorder="1" applyAlignment="1">
      <alignment horizontal="center"/>
    </xf>
    <xf numFmtId="0" fontId="1" fillId="0" borderId="0" xfId="1" applyBorder="1"/>
    <xf numFmtId="164" fontId="4" fillId="0" borderId="33" xfId="1" applyNumberFormat="1" applyFont="1" applyBorder="1" applyAlignment="1">
      <alignment horizontal="center"/>
    </xf>
    <xf numFmtId="169" fontId="60" fillId="0" borderId="34" xfId="2" applyNumberFormat="1" applyFont="1" applyBorder="1" applyAlignment="1">
      <alignment horizontal="center"/>
    </xf>
    <xf numFmtId="0" fontId="6" fillId="0" borderId="35" xfId="1" applyFont="1" applyFill="1" applyBorder="1" applyAlignment="1">
      <alignment horizontal="center"/>
    </xf>
    <xf numFmtId="0" fontId="1" fillId="0" borderId="36" xfId="1" applyBorder="1" applyAlignment="1">
      <alignment horizontal="left" indent="3"/>
    </xf>
    <xf numFmtId="0" fontId="16" fillId="0" borderId="21" xfId="1" applyFont="1" applyBorder="1" applyAlignment="1">
      <alignment horizontal="justify" vertical="center" wrapText="1"/>
    </xf>
    <xf numFmtId="0" fontId="16" fillId="0" borderId="0" xfId="1" applyFont="1" applyBorder="1" applyAlignment="1">
      <alignment horizontal="justify" vertical="center" wrapText="1"/>
    </xf>
    <xf numFmtId="0" fontId="16" fillId="0" borderId="19" xfId="1" applyFont="1" applyBorder="1" applyAlignment="1">
      <alignment horizontal="justify" vertical="center" wrapText="1"/>
    </xf>
    <xf numFmtId="164" fontId="4" fillId="5" borderId="37" xfId="1" applyNumberFormat="1" applyFont="1" applyFill="1" applyBorder="1" applyAlignment="1">
      <alignment horizontal="center"/>
    </xf>
    <xf numFmtId="14" fontId="61" fillId="5" borderId="5" xfId="1" applyNumberFormat="1" applyFont="1" applyFill="1" applyBorder="1" applyAlignment="1">
      <alignment horizontal="left"/>
    </xf>
    <xf numFmtId="0" fontId="6" fillId="5" borderId="14" xfId="1" applyFont="1" applyFill="1" applyBorder="1" applyAlignment="1">
      <alignment horizontal="center"/>
    </xf>
    <xf numFmtId="169" fontId="60" fillId="0" borderId="38" xfId="2" applyNumberFormat="1" applyFont="1" applyBorder="1" applyAlignment="1">
      <alignment horizontal="center"/>
    </xf>
    <xf numFmtId="0" fontId="16" fillId="0" borderId="28" xfId="1" applyFont="1" applyBorder="1" applyAlignment="1">
      <alignment horizontal="justify" vertical="center" wrapText="1"/>
    </xf>
    <xf numFmtId="0" fontId="16" fillId="0" borderId="29" xfId="1" applyFont="1" applyBorder="1" applyAlignment="1">
      <alignment horizontal="justify" vertical="center" wrapText="1"/>
    </xf>
    <xf numFmtId="0" fontId="16" fillId="0" borderId="30" xfId="1" applyFont="1" applyBorder="1" applyAlignment="1">
      <alignment horizontal="justify" vertical="center" wrapText="1"/>
    </xf>
    <xf numFmtId="2" fontId="1" fillId="0" borderId="40" xfId="1" applyNumberFormat="1" applyBorder="1"/>
    <xf numFmtId="2" fontId="1" fillId="0" borderId="23" xfId="1" applyNumberFormat="1" applyBorder="1"/>
    <xf numFmtId="2" fontId="1" fillId="0" borderId="38" xfId="1" applyNumberFormat="1" applyBorder="1"/>
    <xf numFmtId="164" fontId="4" fillId="5" borderId="46" xfId="1" applyNumberFormat="1" applyFont="1" applyFill="1" applyBorder="1" applyAlignment="1">
      <alignment horizontal="center"/>
    </xf>
    <xf numFmtId="14" fontId="12" fillId="5" borderId="47" xfId="1" applyNumberFormat="1" applyFont="1" applyFill="1" applyBorder="1" applyAlignment="1">
      <alignment horizontal="center"/>
    </xf>
    <xf numFmtId="0" fontId="6" fillId="5" borderId="47" xfId="1" applyFont="1" applyFill="1" applyBorder="1" applyAlignment="1">
      <alignment horizontal="center"/>
    </xf>
    <xf numFmtId="0" fontId="63" fillId="5" borderId="48" xfId="1" applyFont="1" applyFill="1" applyBorder="1"/>
    <xf numFmtId="16" fontId="21" fillId="0" borderId="0" xfId="1" applyNumberFormat="1" applyFont="1" applyFill="1" applyAlignment="1">
      <alignment vertical="justify"/>
    </xf>
    <xf numFmtId="164" fontId="21" fillId="0" borderId="0" xfId="1" applyNumberFormat="1" applyFont="1" applyFill="1" applyAlignment="1">
      <alignment vertical="justify"/>
    </xf>
    <xf numFmtId="14" fontId="12" fillId="0" borderId="0" xfId="1" applyNumberFormat="1" applyFont="1" applyFill="1" applyBorder="1" applyAlignment="1">
      <alignment vertical="justify"/>
    </xf>
    <xf numFmtId="16" fontId="6" fillId="0" borderId="0" xfId="1" applyNumberFormat="1" applyFont="1" applyFill="1" applyBorder="1" applyAlignment="1">
      <alignment vertical="justify"/>
    </xf>
    <xf numFmtId="0" fontId="1" fillId="0" borderId="0" xfId="1" applyFill="1" applyBorder="1" applyAlignment="1">
      <alignment vertical="justify"/>
    </xf>
    <xf numFmtId="14" fontId="1" fillId="0" borderId="0" xfId="1" applyNumberFormat="1" applyFont="1" applyFill="1" applyBorder="1" applyAlignment="1">
      <alignment vertical="justify"/>
    </xf>
    <xf numFmtId="2" fontId="1" fillId="0" borderId="31" xfId="1" applyNumberFormat="1" applyBorder="1" applyAlignment="1">
      <alignment vertical="justify"/>
    </xf>
    <xf numFmtId="4" fontId="17" fillId="0" borderId="29" xfId="1" applyNumberFormat="1" applyFont="1" applyBorder="1" applyAlignment="1">
      <alignment vertical="justify"/>
    </xf>
    <xf numFmtId="168" fontId="1" fillId="0" borderId="0" xfId="1" applyNumberFormat="1" applyBorder="1" applyAlignment="1">
      <alignment vertical="justify"/>
    </xf>
    <xf numFmtId="165" fontId="1" fillId="0" borderId="0" xfId="1" applyNumberFormat="1" applyBorder="1" applyAlignment="1">
      <alignment vertical="justify"/>
    </xf>
    <xf numFmtId="0" fontId="1" fillId="0" borderId="16" xfId="1" applyBorder="1" applyAlignment="1">
      <alignment horizontal="left"/>
    </xf>
    <xf numFmtId="0" fontId="1" fillId="0" borderId="16" xfId="1" applyFill="1" applyBorder="1"/>
    <xf numFmtId="49" fontId="1" fillId="0" borderId="17" xfId="1" applyNumberFormat="1" applyFont="1" applyBorder="1" applyAlignment="1">
      <alignment horizontal="center"/>
    </xf>
    <xf numFmtId="175" fontId="18" fillId="0" borderId="0" xfId="1" applyNumberFormat="1" applyFont="1" applyFill="1" applyBorder="1" applyAlignment="1">
      <alignment horizontal="center"/>
    </xf>
    <xf numFmtId="175" fontId="64" fillId="0" borderId="0" xfId="1" applyNumberFormat="1" applyFont="1" applyFill="1" applyBorder="1" applyAlignment="1">
      <alignment horizontal="center"/>
    </xf>
    <xf numFmtId="0" fontId="6" fillId="0" borderId="29" xfId="1" applyFont="1" applyBorder="1"/>
    <xf numFmtId="0" fontId="6" fillId="0" borderId="29" xfId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34" fillId="0" borderId="0" xfId="1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1" fillId="0" borderId="0" xfId="1" applyNumberFormat="1" applyFill="1" applyBorder="1" applyAlignment="1">
      <alignment vertical="center"/>
    </xf>
    <xf numFmtId="0" fontId="11" fillId="0" borderId="0" xfId="1" applyNumberFormat="1" applyFont="1" applyFill="1" applyBorder="1" applyAlignment="1">
      <alignment vertical="center"/>
    </xf>
    <xf numFmtId="0" fontId="35" fillId="0" borderId="0" xfId="1" applyNumberFormat="1" applyFont="1" applyFill="1" applyBorder="1" applyAlignment="1">
      <alignment vertical="center"/>
    </xf>
    <xf numFmtId="164" fontId="65" fillId="0" borderId="0" xfId="1" applyNumberFormat="1" applyFont="1" applyFill="1" applyAlignment="1">
      <alignment horizontal="center"/>
    </xf>
    <xf numFmtId="14" fontId="66" fillId="0" borderId="0" xfId="1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ill="1" applyBorder="1" applyAlignment="1">
      <alignment horizontal="center" vertical="center"/>
    </xf>
    <xf numFmtId="164" fontId="67" fillId="0" borderId="9" xfId="1" applyNumberFormat="1" applyFont="1" applyBorder="1" applyAlignment="1">
      <alignment horizontal="center"/>
    </xf>
    <xf numFmtId="0" fontId="1" fillId="6" borderId="0" xfId="1" applyFill="1" applyAlignment="1">
      <alignment horizontal="center"/>
    </xf>
    <xf numFmtId="168" fontId="1" fillId="0" borderId="0" xfId="1" applyNumberFormat="1" applyAlignment="1">
      <alignment horizontal="center"/>
    </xf>
    <xf numFmtId="0" fontId="69" fillId="0" borderId="0" xfId="1" applyNumberFormat="1" applyFont="1" applyFill="1" applyBorder="1" applyAlignment="1">
      <alignment horizontal="left" vertical="center" indent="2"/>
    </xf>
    <xf numFmtId="168" fontId="9" fillId="0" borderId="0" xfId="1" applyNumberFormat="1" applyFont="1" applyAlignment="1">
      <alignment horizontal="center"/>
    </xf>
    <xf numFmtId="176" fontId="1" fillId="0" borderId="0" xfId="1" applyNumberFormat="1" applyFill="1" applyBorder="1" applyAlignment="1">
      <alignment vertical="center"/>
    </xf>
    <xf numFmtId="14" fontId="71" fillId="0" borderId="0" xfId="1" applyNumberFormat="1" applyFont="1" applyFill="1" applyAlignment="1">
      <alignment horizontal="center" vertical="center"/>
    </xf>
    <xf numFmtId="14" fontId="13" fillId="0" borderId="0" xfId="1" applyNumberFormat="1" applyFont="1" applyFill="1" applyAlignment="1">
      <alignment horizontal="center" vertical="center"/>
    </xf>
    <xf numFmtId="4" fontId="34" fillId="0" borderId="0" xfId="1" applyNumberFormat="1" applyFont="1" applyBorder="1" applyAlignment="1">
      <alignment horizontal="center" vertical="center"/>
    </xf>
    <xf numFmtId="16" fontId="6" fillId="0" borderId="0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5" fillId="0" borderId="0" xfId="1" applyNumberFormat="1" applyFont="1" applyFill="1" applyBorder="1" applyAlignment="1">
      <alignment horizontal="center" vertical="center"/>
    </xf>
    <xf numFmtId="0" fontId="52" fillId="0" borderId="13" xfId="1" applyFont="1" applyBorder="1" applyAlignment="1">
      <alignment horizontal="center"/>
    </xf>
    <xf numFmtId="0" fontId="52" fillId="0" borderId="5" xfId="1" applyFont="1" applyBorder="1" applyAlignment="1">
      <alignment horizontal="center"/>
    </xf>
    <xf numFmtId="0" fontId="52" fillId="0" borderId="14" xfId="1" applyFont="1" applyBorder="1" applyAlignment="1">
      <alignment horizontal="left"/>
    </xf>
    <xf numFmtId="164" fontId="65" fillId="0" borderId="0" xfId="1" applyNumberFormat="1" applyFont="1" applyFill="1" applyAlignment="1">
      <alignment horizontal="center" vertical="center"/>
    </xf>
    <xf numFmtId="16" fontId="1" fillId="0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164" fontId="65" fillId="4" borderId="0" xfId="1" applyNumberFormat="1" applyFont="1" applyFill="1" applyAlignment="1">
      <alignment horizontal="center"/>
    </xf>
    <xf numFmtId="14" fontId="66" fillId="4" borderId="0" xfId="1" applyNumberFormat="1" applyFont="1" applyFill="1" applyBorder="1" applyAlignment="1">
      <alignment horizontal="center"/>
    </xf>
    <xf numFmtId="4" fontId="39" fillId="4" borderId="0" xfId="1" applyNumberFormat="1" applyFont="1" applyFill="1" applyBorder="1" applyAlignment="1">
      <alignment horizontal="center"/>
    </xf>
    <xf numFmtId="0" fontId="9" fillId="4" borderId="0" xfId="1" applyNumberFormat="1" applyFont="1" applyFill="1" applyBorder="1" applyAlignment="1">
      <alignment vertical="center"/>
    </xf>
    <xf numFmtId="0" fontId="1" fillId="4" borderId="0" xfId="1" applyNumberFormat="1" applyFill="1" applyBorder="1" applyAlignment="1">
      <alignment vertical="center"/>
    </xf>
    <xf numFmtId="0" fontId="69" fillId="4" borderId="0" xfId="1" applyNumberFormat="1" applyFont="1" applyFill="1" applyBorder="1" applyAlignment="1">
      <alignment horizontal="left" vertical="center" indent="2"/>
    </xf>
    <xf numFmtId="168" fontId="9" fillId="4" borderId="0" xfId="1" applyNumberFormat="1" applyFont="1" applyFill="1" applyAlignment="1">
      <alignment horizontal="center"/>
    </xf>
    <xf numFmtId="0" fontId="1" fillId="8" borderId="0" xfId="1" applyFill="1" applyAlignment="1">
      <alignment horizontal="center" vertical="center"/>
    </xf>
    <xf numFmtId="168" fontId="1" fillId="0" borderId="0" xfId="1" applyNumberFormat="1" applyFont="1" applyAlignment="1">
      <alignment horizontal="center"/>
    </xf>
    <xf numFmtId="0" fontId="39" fillId="0" borderId="0" xfId="1" applyFont="1" applyBorder="1" applyAlignment="1">
      <alignment horizontal="left" vertical="center"/>
    </xf>
    <xf numFmtId="0" fontId="76" fillId="0" borderId="14" xfId="1" applyFont="1" applyFill="1" applyBorder="1" applyAlignment="1">
      <alignment horizontal="center"/>
    </xf>
    <xf numFmtId="14" fontId="20" fillId="0" borderId="0" xfId="1" applyNumberFormat="1" applyFont="1" applyAlignment="1">
      <alignment horizontal="center"/>
    </xf>
    <xf numFmtId="0" fontId="5" fillId="0" borderId="50" xfId="1" applyFont="1" applyBorder="1"/>
    <xf numFmtId="0" fontId="76" fillId="0" borderId="51" xfId="1" applyFont="1" applyFill="1" applyBorder="1"/>
    <xf numFmtId="169" fontId="77" fillId="0" borderId="0" xfId="1" applyNumberFormat="1" applyFont="1"/>
    <xf numFmtId="0" fontId="78" fillId="0" borderId="0" xfId="1" applyFont="1" applyAlignment="1">
      <alignment horizontal="center"/>
    </xf>
    <xf numFmtId="0" fontId="20" fillId="0" borderId="0" xfId="1" applyFont="1"/>
    <xf numFmtId="0" fontId="79" fillId="0" borderId="0" xfId="1" applyFont="1" applyFill="1"/>
    <xf numFmtId="169" fontId="20" fillId="0" borderId="0" xfId="1" applyNumberFormat="1" applyFont="1"/>
    <xf numFmtId="0" fontId="30" fillId="0" borderId="0" xfId="1" applyFont="1" applyAlignment="1">
      <alignment horizontal="center"/>
    </xf>
    <xf numFmtId="0" fontId="80" fillId="0" borderId="0" xfId="1" applyFont="1"/>
    <xf numFmtId="164" fontId="67" fillId="0" borderId="0" xfId="1" applyNumberFormat="1" applyFont="1" applyBorder="1" applyAlignment="1">
      <alignment horizontal="center"/>
    </xf>
    <xf numFmtId="164" fontId="67" fillId="9" borderId="0" xfId="1" applyNumberFormat="1" applyFont="1" applyFill="1" applyBorder="1" applyAlignment="1">
      <alignment horizontal="center"/>
    </xf>
    <xf numFmtId="0" fontId="1" fillId="9" borderId="0" xfId="1" applyFill="1" applyBorder="1" applyAlignment="1">
      <alignment horizontal="center"/>
    </xf>
    <xf numFmtId="0" fontId="6" fillId="9" borderId="0" xfId="1" applyFont="1" applyFill="1" applyBorder="1" applyAlignment="1">
      <alignment horizontal="center"/>
    </xf>
    <xf numFmtId="14" fontId="1" fillId="9" borderId="0" xfId="1" applyNumberFormat="1" applyFont="1" applyFill="1" applyBorder="1" applyAlignment="1">
      <alignment horizontal="center"/>
    </xf>
    <xf numFmtId="4" fontId="1" fillId="9" borderId="0" xfId="1" applyNumberFormat="1" applyFill="1" applyBorder="1" applyAlignment="1">
      <alignment horizontal="center"/>
    </xf>
    <xf numFmtId="0" fontId="1" fillId="9" borderId="0" xfId="1" applyFont="1" applyFill="1" applyBorder="1" applyAlignment="1">
      <alignment horizontal="center"/>
    </xf>
    <xf numFmtId="0" fontId="1" fillId="9" borderId="0" xfId="1" applyFill="1" applyBorder="1" applyAlignment="1">
      <alignment horizontal="left" indent="2"/>
    </xf>
    <xf numFmtId="14" fontId="82" fillId="0" borderId="0" xfId="1" applyNumberFormat="1" applyFont="1" applyFill="1" applyAlignment="1">
      <alignment horizontal="center" vertical="center"/>
    </xf>
    <xf numFmtId="4" fontId="34" fillId="0" borderId="0" xfId="1" applyNumberFormat="1" applyFont="1" applyFill="1" applyBorder="1" applyAlignment="1">
      <alignment horizontal="center" vertical="center"/>
    </xf>
    <xf numFmtId="0" fontId="1" fillId="5" borderId="0" xfId="1" applyFill="1" applyAlignment="1">
      <alignment horizontal="center" vertical="center"/>
    </xf>
    <xf numFmtId="0" fontId="5" fillId="0" borderId="0" xfId="1" applyFont="1" applyFill="1" applyBorder="1" applyAlignment="1">
      <alignment horizontal="left" indent="1"/>
    </xf>
    <xf numFmtId="168" fontId="1" fillId="0" borderId="0" xfId="1" applyNumberFormat="1" applyAlignment="1">
      <alignment horizontal="center" vertical="center"/>
    </xf>
    <xf numFmtId="168" fontId="1" fillId="0" borderId="9" xfId="1" applyNumberFormat="1" applyBorder="1" applyAlignment="1">
      <alignment horizontal="center" vertical="center"/>
    </xf>
    <xf numFmtId="14" fontId="83" fillId="0" borderId="0" xfId="1" applyNumberFormat="1" applyFont="1" applyFill="1" applyAlignment="1">
      <alignment horizontal="center" vertical="center"/>
    </xf>
    <xf numFmtId="0" fontId="1" fillId="0" borderId="0" xfId="1" applyBorder="1" applyAlignment="1">
      <alignment horizontal="left" vertical="center"/>
    </xf>
    <xf numFmtId="0" fontId="1" fillId="0" borderId="0" xfId="1" applyFont="1" applyFill="1" applyAlignment="1">
      <alignment horizontal="center" vertical="center"/>
    </xf>
    <xf numFmtId="0" fontId="1" fillId="10" borderId="0" xfId="1" applyFont="1" applyFill="1" applyAlignment="1">
      <alignment horizontal="center" vertical="center"/>
    </xf>
    <xf numFmtId="0" fontId="85" fillId="0" borderId="0" xfId="1" applyFont="1" applyBorder="1" applyAlignment="1"/>
    <xf numFmtId="0" fontId="1" fillId="0" borderId="0" xfId="1" applyAlignment="1">
      <alignment vertical="justify"/>
    </xf>
    <xf numFmtId="0" fontId="2" fillId="0" borderId="0" xfId="1" applyFont="1" applyAlignment="1">
      <alignment vertical="justify"/>
    </xf>
    <xf numFmtId="0" fontId="3" fillId="0" borderId="0" xfId="1" applyFont="1" applyAlignment="1">
      <alignment vertical="justify"/>
    </xf>
    <xf numFmtId="15" fontId="2" fillId="0" borderId="0" xfId="1" applyNumberFormat="1" applyFont="1" applyAlignment="1">
      <alignment vertical="justify"/>
    </xf>
    <xf numFmtId="16" fontId="21" fillId="0" borderId="0" xfId="1" applyNumberFormat="1" applyFont="1" applyAlignment="1">
      <alignment vertical="justify"/>
    </xf>
    <xf numFmtId="0" fontId="5" fillId="0" borderId="0" xfId="1" applyFont="1" applyAlignment="1">
      <alignment vertical="justify"/>
    </xf>
    <xf numFmtId="15" fontId="5" fillId="0" borderId="0" xfId="1" applyNumberFormat="1" applyFont="1" applyAlignment="1">
      <alignment vertical="justify"/>
    </xf>
    <xf numFmtId="0" fontId="1" fillId="10" borderId="0" xfId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15" fontId="2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78" fontId="42" fillId="0" borderId="9" xfId="1" applyNumberFormat="1" applyFont="1" applyFill="1" applyBorder="1" applyAlignment="1">
      <alignment horizontal="center"/>
    </xf>
    <xf numFmtId="178" fontId="42" fillId="0" borderId="0" xfId="1" applyNumberFormat="1" applyFont="1" applyFill="1" applyBorder="1" applyAlignment="1">
      <alignment horizontal="center"/>
    </xf>
    <xf numFmtId="0" fontId="86" fillId="0" borderId="0" xfId="1" applyFont="1" applyBorder="1" applyAlignment="1">
      <alignment horizontal="center"/>
    </xf>
    <xf numFmtId="179" fontId="87" fillId="0" borderId="9" xfId="1" applyNumberFormat="1" applyFont="1" applyFill="1" applyBorder="1" applyAlignment="1">
      <alignment horizontal="center"/>
    </xf>
    <xf numFmtId="0" fontId="86" fillId="0" borderId="0" xfId="0" applyFont="1" applyBorder="1" applyAlignment="1">
      <alignment horizontal="center"/>
    </xf>
    <xf numFmtId="179" fontId="87" fillId="0" borderId="9" xfId="0" applyNumberFormat="1" applyFont="1" applyFill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1" fillId="0" borderId="49" xfId="1" applyBorder="1"/>
    <xf numFmtId="0" fontId="1" fillId="0" borderId="50" xfId="1" applyBorder="1"/>
    <xf numFmtId="0" fontId="2" fillId="0" borderId="0" xfId="1" applyFont="1" applyAlignment="1">
      <alignment horizontal="center"/>
    </xf>
    <xf numFmtId="16" fontId="42" fillId="0" borderId="61" xfId="1" applyNumberFormat="1" applyFont="1" applyBorder="1" applyAlignment="1">
      <alignment horizontal="center"/>
    </xf>
    <xf numFmtId="168" fontId="3" fillId="0" borderId="61" xfId="2" applyNumberFormat="1" applyFont="1" applyBorder="1" applyAlignment="1">
      <alignment horizontal="center" vertical="center"/>
    </xf>
    <xf numFmtId="0" fontId="1" fillId="0" borderId="34" xfId="1" applyBorder="1"/>
    <xf numFmtId="168" fontId="3" fillId="0" borderId="62" xfId="2" applyNumberFormat="1" applyFont="1" applyBorder="1" applyAlignment="1">
      <alignment horizontal="center" vertical="center"/>
    </xf>
    <xf numFmtId="15" fontId="42" fillId="0" borderId="61" xfId="1" applyNumberFormat="1" applyFont="1" applyBorder="1" applyAlignment="1">
      <alignment horizontal="center"/>
    </xf>
    <xf numFmtId="168" fontId="3" fillId="0" borderId="63" xfId="2" applyNumberFormat="1" applyFont="1" applyBorder="1" applyAlignment="1">
      <alignment horizontal="center" vertical="center"/>
    </xf>
    <xf numFmtId="0" fontId="1" fillId="0" borderId="64" xfId="1" applyBorder="1"/>
    <xf numFmtId="0" fontId="1" fillId="0" borderId="66" xfId="1" applyBorder="1"/>
    <xf numFmtId="15" fontId="94" fillId="0" borderId="61" xfId="1" applyNumberFormat="1" applyFont="1" applyBorder="1" applyAlignment="1">
      <alignment horizontal="center"/>
    </xf>
    <xf numFmtId="168" fontId="95" fillId="0" borderId="62" xfId="2" applyNumberFormat="1" applyFont="1" applyBorder="1" applyAlignment="1">
      <alignment horizontal="center" vertical="center"/>
    </xf>
    <xf numFmtId="15" fontId="42" fillId="0" borderId="34" xfId="1" applyNumberFormat="1" applyFont="1" applyFill="1" applyBorder="1" applyAlignment="1">
      <alignment horizontal="center"/>
    </xf>
    <xf numFmtId="168" fontId="3" fillId="0" borderId="58" xfId="2" applyNumberFormat="1" applyFont="1" applyFill="1" applyBorder="1" applyAlignment="1">
      <alignment horizontal="center" vertical="center"/>
    </xf>
    <xf numFmtId="0" fontId="1" fillId="0" borderId="35" xfId="1" applyFont="1" applyFill="1" applyBorder="1"/>
    <xf numFmtId="15" fontId="94" fillId="0" borderId="34" xfId="1" applyNumberFormat="1" applyFont="1" applyFill="1" applyBorder="1" applyAlignment="1">
      <alignment horizontal="center"/>
    </xf>
    <xf numFmtId="168" fontId="95" fillId="0" borderId="58" xfId="2" applyNumberFormat="1" applyFont="1" applyFill="1" applyBorder="1" applyAlignment="1">
      <alignment horizontal="center" vertical="center"/>
    </xf>
    <xf numFmtId="15" fontId="42" fillId="8" borderId="34" xfId="1" applyNumberFormat="1" applyFont="1" applyFill="1" applyBorder="1" applyAlignment="1">
      <alignment horizontal="center"/>
    </xf>
    <xf numFmtId="168" fontId="3" fillId="8" borderId="58" xfId="2" applyNumberFormat="1" applyFont="1" applyFill="1" applyBorder="1" applyAlignment="1">
      <alignment horizontal="center" vertical="center"/>
    </xf>
    <xf numFmtId="178" fontId="42" fillId="0" borderId="61" xfId="1" applyNumberFormat="1" applyFont="1" applyFill="1" applyBorder="1" applyAlignment="1">
      <alignment horizontal="center"/>
    </xf>
    <xf numFmtId="0" fontId="5" fillId="4" borderId="57" xfId="1" applyFont="1" applyFill="1" applyBorder="1" applyAlignment="1">
      <alignment horizontal="center" vertical="center" textRotation="90"/>
    </xf>
    <xf numFmtId="178" fontId="42" fillId="4" borderId="61" xfId="1" applyNumberFormat="1" applyFont="1" applyFill="1" applyBorder="1" applyAlignment="1">
      <alignment horizontal="center"/>
    </xf>
    <xf numFmtId="168" fontId="3" fillId="4" borderId="58" xfId="2" applyNumberFormat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 textRotation="90"/>
    </xf>
    <xf numFmtId="0" fontId="96" fillId="0" borderId="57" xfId="1" applyFont="1" applyFill="1" applyBorder="1" applyAlignment="1">
      <alignment horizontal="center" vertical="center" textRotation="90"/>
    </xf>
    <xf numFmtId="178" fontId="97" fillId="0" borderId="59" xfId="1" applyNumberFormat="1" applyFont="1" applyFill="1" applyBorder="1" applyAlignment="1">
      <alignment horizontal="center"/>
    </xf>
    <xf numFmtId="0" fontId="96" fillId="12" borderId="57" xfId="1" applyFont="1" applyFill="1" applyBorder="1" applyAlignment="1">
      <alignment horizontal="center" vertical="center" textRotation="90"/>
    </xf>
    <xf numFmtId="179" fontId="98" fillId="12" borderId="61" xfId="1" applyNumberFormat="1" applyFont="1" applyFill="1" applyBorder="1" applyAlignment="1">
      <alignment horizontal="center"/>
    </xf>
    <xf numFmtId="178" fontId="42" fillId="12" borderId="61" xfId="1" applyNumberFormat="1" applyFont="1" applyFill="1" applyBorder="1" applyAlignment="1">
      <alignment horizontal="center"/>
    </xf>
    <xf numFmtId="168" fontId="3" fillId="12" borderId="62" xfId="2" applyNumberFormat="1" applyFont="1" applyFill="1" applyBorder="1" applyAlignment="1">
      <alignment horizontal="center" vertical="center"/>
    </xf>
    <xf numFmtId="179" fontId="87" fillId="0" borderId="34" xfId="1" applyNumberFormat="1" applyFont="1" applyFill="1" applyBorder="1" applyAlignment="1">
      <alignment horizontal="center"/>
    </xf>
    <xf numFmtId="178" fontId="42" fillId="0" borderId="34" xfId="1" applyNumberFormat="1" applyFont="1" applyFill="1" applyBorder="1" applyAlignment="1">
      <alignment horizontal="center"/>
    </xf>
    <xf numFmtId="178" fontId="99" fillId="0" borderId="34" xfId="1" applyNumberFormat="1" applyFont="1" applyFill="1" applyBorder="1" applyAlignment="1">
      <alignment horizontal="center"/>
    </xf>
    <xf numFmtId="14" fontId="2" fillId="0" borderId="35" xfId="1" applyNumberFormat="1" applyFont="1" applyBorder="1" applyAlignment="1">
      <alignment horizontal="center"/>
    </xf>
    <xf numFmtId="168" fontId="101" fillId="0" borderId="36" xfId="1" applyNumberFormat="1" applyFont="1" applyBorder="1" applyAlignment="1">
      <alignment horizontal="center"/>
    </xf>
    <xf numFmtId="16" fontId="42" fillId="0" borderId="9" xfId="1" applyNumberFormat="1" applyFont="1" applyBorder="1" applyAlignment="1">
      <alignment horizontal="center"/>
    </xf>
    <xf numFmtId="168" fontId="3" fillId="0" borderId="44" xfId="2" applyNumberFormat="1" applyFont="1" applyBorder="1" applyAlignment="1">
      <alignment horizontal="center" vertical="center"/>
    </xf>
    <xf numFmtId="0" fontId="1" fillId="0" borderId="68" xfId="1" applyBorder="1"/>
    <xf numFmtId="168" fontId="3" fillId="0" borderId="45" xfId="2" applyNumberFormat="1" applyFont="1" applyBorder="1" applyAlignment="1">
      <alignment horizontal="center" vertical="center"/>
    </xf>
    <xf numFmtId="168" fontId="3" fillId="0" borderId="9" xfId="2" applyNumberFormat="1" applyFont="1" applyBorder="1" applyAlignment="1">
      <alignment horizontal="center" vertical="center"/>
    </xf>
    <xf numFmtId="168" fontId="3" fillId="0" borderId="69" xfId="2" applyNumberFormat="1" applyFont="1" applyBorder="1" applyAlignment="1">
      <alignment horizontal="center" vertical="center"/>
    </xf>
    <xf numFmtId="15" fontId="42" fillId="0" borderId="9" xfId="1" applyNumberFormat="1" applyFont="1" applyBorder="1" applyAlignment="1">
      <alignment horizontal="center"/>
    </xf>
    <xf numFmtId="168" fontId="3" fillId="0" borderId="13" xfId="2" applyNumberFormat="1" applyFont="1" applyBorder="1" applyAlignment="1">
      <alignment horizontal="center" vertical="center"/>
    </xf>
    <xf numFmtId="0" fontId="1" fillId="0" borderId="37" xfId="1" applyBorder="1"/>
    <xf numFmtId="15" fontId="94" fillId="0" borderId="9" xfId="1" applyNumberFormat="1" applyFont="1" applyBorder="1" applyAlignment="1">
      <alignment horizontal="center"/>
    </xf>
    <xf numFmtId="168" fontId="95" fillId="0" borderId="69" xfId="2" applyNumberFormat="1" applyFont="1" applyBorder="1" applyAlignment="1">
      <alignment horizontal="center" vertical="center"/>
    </xf>
    <xf numFmtId="168" fontId="3" fillId="0" borderId="69" xfId="2" applyNumberFormat="1" applyFont="1" applyFill="1" applyBorder="1" applyAlignment="1">
      <alignment horizontal="center" vertical="center"/>
    </xf>
    <xf numFmtId="0" fontId="1" fillId="0" borderId="5" xfId="1" applyFont="1" applyFill="1" applyBorder="1"/>
    <xf numFmtId="178" fontId="94" fillId="0" borderId="9" xfId="1" applyNumberFormat="1" applyFont="1" applyFill="1" applyBorder="1" applyAlignment="1">
      <alignment horizontal="center"/>
    </xf>
    <xf numFmtId="168" fontId="95" fillId="0" borderId="69" xfId="2" applyNumberFormat="1" applyFont="1" applyFill="1" applyBorder="1" applyAlignment="1">
      <alignment horizontal="center" vertical="center"/>
    </xf>
    <xf numFmtId="178" fontId="42" fillId="8" borderId="9" xfId="1" applyNumberFormat="1" applyFont="1" applyFill="1" applyBorder="1" applyAlignment="1">
      <alignment horizontal="center"/>
    </xf>
    <xf numFmtId="168" fontId="3" fillId="8" borderId="69" xfId="2" applyNumberFormat="1" applyFont="1" applyFill="1" applyBorder="1" applyAlignment="1">
      <alignment horizontal="center" vertical="center"/>
    </xf>
    <xf numFmtId="178" fontId="42" fillId="4" borderId="9" xfId="1" applyNumberFormat="1" applyFont="1" applyFill="1" applyBorder="1" applyAlignment="1">
      <alignment horizontal="center"/>
    </xf>
    <xf numFmtId="168" fontId="3" fillId="4" borderId="69" xfId="2" applyNumberFormat="1" applyFont="1" applyFill="1" applyBorder="1" applyAlignment="1">
      <alignment horizontal="center" vertical="center"/>
    </xf>
    <xf numFmtId="179" fontId="98" fillId="0" borderId="9" xfId="1" applyNumberFormat="1" applyFont="1" applyFill="1" applyBorder="1" applyAlignment="1">
      <alignment horizontal="center"/>
    </xf>
    <xf numFmtId="179" fontId="87" fillId="12" borderId="9" xfId="1" applyNumberFormat="1" applyFont="1" applyFill="1" applyBorder="1" applyAlignment="1">
      <alignment horizontal="center"/>
    </xf>
    <xf numFmtId="178" fontId="42" fillId="12" borderId="9" xfId="1" applyNumberFormat="1" applyFont="1" applyFill="1" applyBorder="1" applyAlignment="1">
      <alignment horizontal="center"/>
    </xf>
    <xf numFmtId="168" fontId="3" fillId="12" borderId="69" xfId="2" applyNumberFormat="1" applyFont="1" applyFill="1" applyBorder="1" applyAlignment="1">
      <alignment horizontal="center" vertical="center"/>
    </xf>
    <xf numFmtId="178" fontId="99" fillId="0" borderId="9" xfId="1" applyNumberFormat="1" applyFont="1" applyFill="1" applyBorder="1" applyAlignment="1">
      <alignment horizontal="center"/>
    </xf>
    <xf numFmtId="14" fontId="2" fillId="0" borderId="0" xfId="1" applyNumberFormat="1" applyFont="1" applyBorder="1" applyAlignment="1">
      <alignment horizontal="center"/>
    </xf>
    <xf numFmtId="168" fontId="101" fillId="0" borderId="71" xfId="1" applyNumberFormat="1" applyFont="1" applyBorder="1" applyAlignment="1">
      <alignment horizontal="center"/>
    </xf>
    <xf numFmtId="179" fontId="87" fillId="0" borderId="72" xfId="1" applyNumberFormat="1" applyFont="1" applyFill="1" applyBorder="1" applyAlignment="1">
      <alignment horizontal="center"/>
    </xf>
    <xf numFmtId="179" fontId="87" fillId="10" borderId="9" xfId="1" applyNumberFormat="1" applyFont="1" applyFill="1" applyBorder="1" applyAlignment="1">
      <alignment horizontal="center"/>
    </xf>
    <xf numFmtId="178" fontId="99" fillId="10" borderId="9" xfId="1" applyNumberFormat="1" applyFont="1" applyFill="1" applyBorder="1" applyAlignment="1">
      <alignment horizontal="center"/>
    </xf>
    <xf numFmtId="168" fontId="3" fillId="10" borderId="69" xfId="2" applyNumberFormat="1" applyFont="1" applyFill="1" applyBorder="1" applyAlignment="1">
      <alignment horizontal="center" vertical="center"/>
    </xf>
    <xf numFmtId="15" fontId="42" fillId="0" borderId="23" xfId="1" applyNumberFormat="1" applyFont="1" applyBorder="1" applyAlignment="1">
      <alignment horizontal="center"/>
    </xf>
    <xf numFmtId="168" fontId="3" fillId="0" borderId="38" xfId="2" applyNumberFormat="1" applyFont="1" applyBorder="1" applyAlignment="1">
      <alignment horizontal="center" vertical="center"/>
    </xf>
    <xf numFmtId="15" fontId="94" fillId="0" borderId="23" xfId="1" applyNumberFormat="1" applyFont="1" applyBorder="1" applyAlignment="1">
      <alignment horizontal="center"/>
    </xf>
    <xf numFmtId="168" fontId="95" fillId="0" borderId="38" xfId="2" applyNumberFormat="1" applyFont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/>
    </xf>
    <xf numFmtId="168" fontId="101" fillId="0" borderId="74" xfId="1" applyNumberFormat="1" applyFont="1" applyBorder="1" applyAlignment="1">
      <alignment horizontal="center"/>
    </xf>
    <xf numFmtId="16" fontId="42" fillId="0" borderId="23" xfId="1" applyNumberFormat="1" applyFont="1" applyBorder="1" applyAlignment="1">
      <alignment horizontal="center"/>
    </xf>
    <xf numFmtId="168" fontId="3" fillId="0" borderId="23" xfId="2" applyNumberFormat="1" applyFont="1" applyBorder="1" applyAlignment="1">
      <alignment horizontal="center" vertical="center"/>
    </xf>
    <xf numFmtId="168" fontId="3" fillId="0" borderId="77" xfId="2" applyNumberFormat="1" applyFont="1" applyBorder="1" applyAlignment="1">
      <alignment horizontal="center" vertical="center"/>
    </xf>
    <xf numFmtId="178" fontId="42" fillId="0" borderId="23" xfId="1" applyNumberFormat="1" applyFont="1" applyFill="1" applyBorder="1" applyAlignment="1">
      <alignment horizontal="center"/>
    </xf>
    <xf numFmtId="168" fontId="3" fillId="0" borderId="38" xfId="2" applyNumberFormat="1" applyFont="1" applyFill="1" applyBorder="1" applyAlignment="1">
      <alignment horizontal="center" vertical="center"/>
    </xf>
    <xf numFmtId="178" fontId="94" fillId="0" borderId="23" xfId="1" applyNumberFormat="1" applyFont="1" applyFill="1" applyBorder="1" applyAlignment="1">
      <alignment horizontal="center"/>
    </xf>
    <xf numFmtId="168" fontId="95" fillId="0" borderId="38" xfId="2" applyNumberFormat="1" applyFont="1" applyFill="1" applyBorder="1" applyAlignment="1">
      <alignment horizontal="center" vertical="center"/>
    </xf>
    <xf numFmtId="178" fontId="42" fillId="8" borderId="23" xfId="1" applyNumberFormat="1" applyFont="1" applyFill="1" applyBorder="1" applyAlignment="1">
      <alignment horizontal="center"/>
    </xf>
    <xf numFmtId="168" fontId="3" fillId="8" borderId="38" xfId="2" applyNumberFormat="1" applyFont="1" applyFill="1" applyBorder="1" applyAlignment="1">
      <alignment horizontal="center" vertical="center"/>
    </xf>
    <xf numFmtId="178" fontId="42" fillId="4" borderId="23" xfId="1" applyNumberFormat="1" applyFont="1" applyFill="1" applyBorder="1" applyAlignment="1">
      <alignment horizontal="center"/>
    </xf>
    <xf numFmtId="168" fontId="3" fillId="4" borderId="38" xfId="2" applyNumberFormat="1" applyFont="1" applyFill="1" applyBorder="1" applyAlignment="1">
      <alignment horizontal="center" vertical="center"/>
    </xf>
    <xf numFmtId="179" fontId="87" fillId="12" borderId="72" xfId="1" applyNumberFormat="1" applyFont="1" applyFill="1" applyBorder="1" applyAlignment="1">
      <alignment horizontal="center"/>
    </xf>
    <xf numFmtId="178" fontId="42" fillId="12" borderId="23" xfId="1" applyNumberFormat="1" applyFont="1" applyFill="1" applyBorder="1" applyAlignment="1">
      <alignment horizontal="center"/>
    </xf>
    <xf numFmtId="168" fontId="3" fillId="12" borderId="38" xfId="2" applyNumberFormat="1" applyFont="1" applyFill="1" applyBorder="1" applyAlignment="1">
      <alignment horizontal="center" vertical="center"/>
    </xf>
    <xf numFmtId="179" fontId="87" fillId="0" borderId="78" xfId="1" applyNumberFormat="1" applyFont="1" applyFill="1" applyBorder="1" applyAlignment="1">
      <alignment horizontal="center"/>
    </xf>
    <xf numFmtId="14" fontId="2" fillId="0" borderId="2" xfId="1" applyNumberFormat="1" applyFont="1" applyBorder="1" applyAlignment="1">
      <alignment horizontal="center"/>
    </xf>
    <xf numFmtId="168" fontId="101" fillId="0" borderId="80" xfId="1" applyNumberFormat="1" applyFont="1" applyBorder="1" applyAlignment="1">
      <alignment horizontal="center"/>
    </xf>
    <xf numFmtId="16" fontId="42" fillId="0" borderId="81" xfId="1" applyNumberFormat="1" applyFont="1" applyBorder="1" applyAlignment="1">
      <alignment horizontal="center"/>
    </xf>
    <xf numFmtId="168" fontId="3" fillId="0" borderId="81" xfId="2" applyNumberFormat="1" applyFont="1" applyBorder="1" applyAlignment="1">
      <alignment horizontal="center" vertical="center"/>
    </xf>
    <xf numFmtId="168" fontId="3" fillId="0" borderId="82" xfId="2" applyNumberFormat="1" applyFont="1" applyBorder="1" applyAlignment="1">
      <alignment horizontal="center" vertical="center"/>
    </xf>
    <xf numFmtId="15" fontId="42" fillId="0" borderId="81" xfId="1" applyNumberFormat="1" applyFont="1" applyBorder="1" applyAlignment="1">
      <alignment horizontal="center"/>
    </xf>
    <xf numFmtId="168" fontId="3" fillId="0" borderId="84" xfId="2" applyNumberFormat="1" applyFont="1" applyBorder="1" applyAlignment="1">
      <alignment horizontal="center" vertical="center"/>
    </xf>
    <xf numFmtId="15" fontId="94" fillId="0" borderId="81" xfId="1" applyNumberFormat="1" applyFont="1" applyBorder="1" applyAlignment="1">
      <alignment horizontal="center"/>
    </xf>
    <xf numFmtId="168" fontId="95" fillId="0" borderId="82" xfId="2" applyNumberFormat="1" applyFont="1" applyBorder="1" applyAlignment="1">
      <alignment horizontal="center" vertical="center"/>
    </xf>
    <xf numFmtId="178" fontId="42" fillId="8" borderId="81" xfId="1" applyNumberFormat="1" applyFont="1" applyFill="1" applyBorder="1" applyAlignment="1">
      <alignment horizontal="center"/>
    </xf>
    <xf numFmtId="168" fontId="3" fillId="8" borderId="82" xfId="2" applyNumberFormat="1" applyFont="1" applyFill="1" applyBorder="1" applyAlignment="1">
      <alignment horizontal="center" vertical="center"/>
    </xf>
    <xf numFmtId="178" fontId="42" fillId="4" borderId="81" xfId="1" applyNumberFormat="1" applyFont="1" applyFill="1" applyBorder="1" applyAlignment="1">
      <alignment horizontal="center"/>
    </xf>
    <xf numFmtId="168" fontId="3" fillId="4" borderId="82" xfId="2" applyNumberFormat="1" applyFont="1" applyFill="1" applyBorder="1" applyAlignment="1">
      <alignment horizontal="center" vertical="center"/>
    </xf>
    <xf numFmtId="179" fontId="98" fillId="4" borderId="85" xfId="1" applyNumberFormat="1" applyFont="1" applyFill="1" applyBorder="1" applyAlignment="1">
      <alignment horizontal="center"/>
    </xf>
    <xf numFmtId="179" fontId="98" fillId="12" borderId="85" xfId="1" applyNumberFormat="1" applyFont="1" applyFill="1" applyBorder="1" applyAlignment="1">
      <alignment horizontal="center"/>
    </xf>
    <xf numFmtId="178" fontId="42" fillId="12" borderId="81" xfId="1" applyNumberFormat="1" applyFont="1" applyFill="1" applyBorder="1" applyAlignment="1">
      <alignment horizontal="center"/>
    </xf>
    <xf numFmtId="168" fontId="3" fillId="12" borderId="82" xfId="2" applyNumberFormat="1" applyFont="1" applyFill="1" applyBorder="1" applyAlignment="1">
      <alignment horizontal="center" vertical="center"/>
    </xf>
    <xf numFmtId="179" fontId="87" fillId="10" borderId="23" xfId="1" applyNumberFormat="1" applyFont="1" applyFill="1" applyBorder="1" applyAlignment="1">
      <alignment horizontal="center"/>
    </xf>
    <xf numFmtId="178" fontId="99" fillId="10" borderId="23" xfId="1" applyNumberFormat="1" applyFont="1" applyFill="1" applyBorder="1" applyAlignment="1">
      <alignment horizontal="center"/>
    </xf>
    <xf numFmtId="168" fontId="3" fillId="10" borderId="38" xfId="2" applyNumberFormat="1" applyFont="1" applyFill="1" applyBorder="1" applyAlignment="1">
      <alignment horizontal="center" vertical="center"/>
    </xf>
    <xf numFmtId="178" fontId="94" fillId="0" borderId="81" xfId="1" applyNumberFormat="1" applyFont="1" applyFill="1" applyBorder="1" applyAlignment="1">
      <alignment horizontal="center"/>
    </xf>
    <xf numFmtId="168" fontId="95" fillId="0" borderId="82" xfId="2" applyNumberFormat="1" applyFont="1" applyFill="1" applyBorder="1" applyAlignment="1">
      <alignment horizontal="center" vertical="center"/>
    </xf>
    <xf numFmtId="179" fontId="87" fillId="4" borderId="9" xfId="1" applyNumberFormat="1" applyFont="1" applyFill="1" applyBorder="1" applyAlignment="1">
      <alignment horizontal="center"/>
    </xf>
    <xf numFmtId="179" fontId="98" fillId="10" borderId="81" xfId="1" applyNumberFormat="1" applyFont="1" applyFill="1" applyBorder="1" applyAlignment="1">
      <alignment horizontal="center"/>
    </xf>
    <xf numFmtId="178" fontId="42" fillId="10" borderId="81" xfId="1" applyNumberFormat="1" applyFont="1" applyFill="1" applyBorder="1" applyAlignment="1">
      <alignment horizontal="center"/>
    </xf>
    <xf numFmtId="168" fontId="3" fillId="10" borderId="82" xfId="2" applyNumberFormat="1" applyFont="1" applyFill="1" applyBorder="1" applyAlignment="1">
      <alignment horizontal="center" vertical="center"/>
    </xf>
    <xf numFmtId="178" fontId="99" fillId="10" borderId="81" xfId="1" applyNumberFormat="1" applyFont="1" applyFill="1" applyBorder="1" applyAlignment="1">
      <alignment horizontal="center"/>
    </xf>
    <xf numFmtId="178" fontId="42" fillId="10" borderId="9" xfId="1" applyNumberFormat="1" applyFont="1" applyFill="1" applyBorder="1" applyAlignment="1">
      <alignment horizontal="center"/>
    </xf>
    <xf numFmtId="16" fontId="42" fillId="0" borderId="86" xfId="1" applyNumberFormat="1" applyFont="1" applyBorder="1" applyAlignment="1">
      <alignment horizontal="center"/>
    </xf>
    <xf numFmtId="168" fontId="3" fillId="0" borderId="86" xfId="2" applyNumberFormat="1" applyFont="1" applyBorder="1" applyAlignment="1">
      <alignment horizontal="center" vertical="center"/>
    </xf>
    <xf numFmtId="15" fontId="42" fillId="0" borderId="86" xfId="1" applyNumberFormat="1" applyFont="1" applyBorder="1" applyAlignment="1">
      <alignment horizontal="center"/>
    </xf>
    <xf numFmtId="168" fontId="3" fillId="0" borderId="87" xfId="2" applyNumberFormat="1" applyFont="1" applyBorder="1" applyAlignment="1">
      <alignment horizontal="center" vertical="center"/>
    </xf>
    <xf numFmtId="179" fontId="87" fillId="4" borderId="72" xfId="1" applyNumberFormat="1" applyFont="1" applyFill="1" applyBorder="1" applyAlignment="1">
      <alignment horizontal="center"/>
    </xf>
    <xf numFmtId="179" fontId="87" fillId="10" borderId="14" xfId="1" applyNumberFormat="1" applyFont="1" applyFill="1" applyBorder="1" applyAlignment="1">
      <alignment horizontal="center"/>
    </xf>
    <xf numFmtId="168" fontId="3" fillId="0" borderId="89" xfId="2" applyNumberFormat="1" applyFont="1" applyBorder="1" applyAlignment="1">
      <alignment horizontal="center" vertical="center"/>
    </xf>
    <xf numFmtId="178" fontId="94" fillId="0" borderId="86" xfId="1" applyNumberFormat="1" applyFont="1" applyFill="1" applyBorder="1" applyAlignment="1">
      <alignment horizontal="center"/>
    </xf>
    <xf numFmtId="168" fontId="95" fillId="0" borderId="89" xfId="2" applyNumberFormat="1" applyFont="1" applyFill="1" applyBorder="1" applyAlignment="1">
      <alignment horizontal="center" vertical="center"/>
    </xf>
    <xf numFmtId="178" fontId="42" fillId="4" borderId="25" xfId="1" applyNumberFormat="1" applyFont="1" applyFill="1" applyBorder="1" applyAlignment="1">
      <alignment horizontal="center"/>
    </xf>
    <xf numFmtId="168" fontId="3" fillId="4" borderId="42" xfId="2" applyNumberFormat="1" applyFont="1" applyFill="1" applyBorder="1" applyAlignment="1">
      <alignment horizontal="center" vertical="center"/>
    </xf>
    <xf numFmtId="178" fontId="42" fillId="12" borderId="25" xfId="1" applyNumberFormat="1" applyFont="1" applyFill="1" applyBorder="1" applyAlignment="1">
      <alignment horizontal="center"/>
    </xf>
    <xf numFmtId="168" fontId="3" fillId="12" borderId="42" xfId="2" applyNumberFormat="1" applyFont="1" applyFill="1" applyBorder="1" applyAlignment="1">
      <alignment horizontal="center" vertical="center"/>
    </xf>
    <xf numFmtId="179" fontId="87" fillId="10" borderId="78" xfId="1" applyNumberFormat="1" applyFont="1" applyFill="1" applyBorder="1" applyAlignment="1">
      <alignment horizontal="center"/>
    </xf>
    <xf numFmtId="178" fontId="42" fillId="10" borderId="23" xfId="1" applyNumberFormat="1" applyFont="1" applyFill="1" applyBorder="1" applyAlignment="1">
      <alignment horizontal="center"/>
    </xf>
    <xf numFmtId="15" fontId="94" fillId="0" borderId="86" xfId="1" applyNumberFormat="1" applyFont="1" applyBorder="1" applyAlignment="1">
      <alignment horizontal="center"/>
    </xf>
    <xf numFmtId="168" fontId="95" fillId="0" borderId="89" xfId="2" applyNumberFormat="1" applyFont="1" applyBorder="1" applyAlignment="1">
      <alignment horizontal="center" vertical="center"/>
    </xf>
    <xf numFmtId="16" fontId="42" fillId="0" borderId="25" xfId="1" applyNumberFormat="1" applyFont="1" applyBorder="1" applyAlignment="1">
      <alignment horizontal="center"/>
    </xf>
    <xf numFmtId="168" fontId="3" fillId="0" borderId="42" xfId="2" applyNumberFormat="1" applyFont="1" applyBorder="1" applyAlignment="1">
      <alignment horizontal="center" vertical="center"/>
    </xf>
    <xf numFmtId="178" fontId="42" fillId="8" borderId="86" xfId="1" applyNumberFormat="1" applyFont="1" applyFill="1" applyBorder="1" applyAlignment="1">
      <alignment horizontal="center"/>
    </xf>
    <xf numFmtId="168" fontId="3" fillId="8" borderId="89" xfId="2" applyNumberFormat="1" applyFont="1" applyFill="1" applyBorder="1" applyAlignment="1">
      <alignment horizontal="center" vertical="center"/>
    </xf>
    <xf numFmtId="178" fontId="42" fillId="4" borderId="86" xfId="1" applyNumberFormat="1" applyFont="1" applyFill="1" applyBorder="1" applyAlignment="1">
      <alignment horizontal="center"/>
    </xf>
    <xf numFmtId="168" fontId="3" fillId="4" borderId="89" xfId="2" applyNumberFormat="1" applyFont="1" applyFill="1" applyBorder="1" applyAlignment="1">
      <alignment horizontal="center" vertical="center"/>
    </xf>
    <xf numFmtId="179" fontId="87" fillId="4" borderId="90" xfId="1" applyNumberFormat="1" applyFont="1" applyFill="1" applyBorder="1" applyAlignment="1">
      <alignment horizontal="center"/>
    </xf>
    <xf numFmtId="179" fontId="87" fillId="12" borderId="90" xfId="1" applyNumberFormat="1" applyFont="1" applyFill="1" applyBorder="1" applyAlignment="1">
      <alignment horizontal="center"/>
    </xf>
    <xf numFmtId="178" fontId="42" fillId="12" borderId="86" xfId="1" applyNumberFormat="1" applyFont="1" applyFill="1" applyBorder="1" applyAlignment="1">
      <alignment horizontal="center"/>
    </xf>
    <xf numFmtId="168" fontId="3" fillId="12" borderId="89" xfId="2" applyNumberFormat="1" applyFont="1" applyFill="1" applyBorder="1" applyAlignment="1">
      <alignment horizontal="center" vertical="center"/>
    </xf>
    <xf numFmtId="179" fontId="98" fillId="10" borderId="91" xfId="1" applyNumberFormat="1" applyFont="1" applyFill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13" fillId="0" borderId="0" xfId="0" applyNumberFormat="1" applyFont="1" applyFill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indent="1"/>
    </xf>
    <xf numFmtId="0" fontId="1" fillId="0" borderId="2" xfId="1" applyFont="1" applyFill="1" applyBorder="1"/>
    <xf numFmtId="168" fontId="102" fillId="0" borderId="82" xfId="2" applyNumberFormat="1" applyFont="1" applyBorder="1" applyAlignment="1">
      <alignment horizontal="center" vertical="center"/>
    </xf>
    <xf numFmtId="0" fontId="1" fillId="0" borderId="92" xfId="1" applyFont="1" applyFill="1" applyBorder="1"/>
    <xf numFmtId="168" fontId="102" fillId="0" borderId="13" xfId="2" applyNumberFormat="1" applyFont="1" applyBorder="1" applyAlignment="1">
      <alignment horizontal="center" vertical="center"/>
    </xf>
    <xf numFmtId="168" fontId="102" fillId="0" borderId="69" xfId="2" applyNumberFormat="1" applyFont="1" applyBorder="1" applyAlignment="1">
      <alignment horizontal="center" vertical="center"/>
    </xf>
    <xf numFmtId="168" fontId="102" fillId="0" borderId="77" xfId="2" applyNumberFormat="1" applyFont="1" applyBorder="1" applyAlignment="1">
      <alignment horizontal="center" vertical="center"/>
    </xf>
    <xf numFmtId="168" fontId="102" fillId="0" borderId="38" xfId="2" applyNumberFormat="1" applyFont="1" applyBorder="1" applyAlignment="1">
      <alignment horizontal="center" vertical="center"/>
    </xf>
    <xf numFmtId="168" fontId="102" fillId="0" borderId="89" xfId="2" applyNumberFormat="1" applyFont="1" applyBorder="1" applyAlignment="1">
      <alignment horizontal="center" vertical="center"/>
    </xf>
    <xf numFmtId="0" fontId="1" fillId="0" borderId="93" xfId="1" applyFont="1" applyFill="1" applyBorder="1"/>
    <xf numFmtId="178" fontId="42" fillId="4" borderId="94" xfId="1" applyNumberFormat="1" applyFont="1" applyFill="1" applyBorder="1" applyAlignment="1">
      <alignment horizontal="center"/>
    </xf>
    <xf numFmtId="168" fontId="3" fillId="4" borderId="95" xfId="2" applyNumberFormat="1" applyFont="1" applyFill="1" applyBorder="1" applyAlignment="1">
      <alignment horizontal="center" vertical="center"/>
    </xf>
    <xf numFmtId="178" fontId="42" fillId="12" borderId="94" xfId="1" applyNumberFormat="1" applyFont="1" applyFill="1" applyBorder="1" applyAlignment="1">
      <alignment horizontal="center"/>
    </xf>
    <xf numFmtId="168" fontId="3" fillId="12" borderId="95" xfId="2" applyNumberFormat="1" applyFont="1" applyFill="1" applyBorder="1" applyAlignment="1">
      <alignment horizontal="center" vertical="center"/>
    </xf>
    <xf numFmtId="15" fontId="42" fillId="0" borderId="97" xfId="1" applyNumberFormat="1" applyFont="1" applyBorder="1" applyAlignment="1">
      <alignment horizontal="center"/>
    </xf>
    <xf numFmtId="168" fontId="3" fillId="0" borderId="98" xfId="2" applyNumberFormat="1" applyFont="1" applyBorder="1" applyAlignment="1">
      <alignment horizontal="center" vertical="center"/>
    </xf>
    <xf numFmtId="0" fontId="1" fillId="0" borderId="99" xfId="1" applyBorder="1"/>
    <xf numFmtId="179" fontId="87" fillId="4" borderId="23" xfId="1" applyNumberFormat="1" applyFont="1" applyFill="1" applyBorder="1" applyAlignment="1">
      <alignment horizontal="center"/>
    </xf>
    <xf numFmtId="178" fontId="42" fillId="8" borderId="77" xfId="1" applyNumberFormat="1" applyFont="1" applyFill="1" applyBorder="1" applyAlignment="1">
      <alignment horizontal="center"/>
    </xf>
    <xf numFmtId="178" fontId="106" fillId="8" borderId="100" xfId="1" applyNumberFormat="1" applyFont="1" applyFill="1" applyBorder="1" applyAlignment="1">
      <alignment horizontal="center"/>
    </xf>
    <xf numFmtId="168" fontId="3" fillId="8" borderId="80" xfId="2" applyNumberFormat="1" applyFont="1" applyFill="1" applyBorder="1" applyAlignment="1">
      <alignment horizontal="center" vertical="center"/>
    </xf>
    <xf numFmtId="178" fontId="42" fillId="4" borderId="77" xfId="1" applyNumberFormat="1" applyFont="1" applyFill="1" applyBorder="1" applyAlignment="1">
      <alignment horizontal="center"/>
    </xf>
    <xf numFmtId="168" fontId="3" fillId="4" borderId="80" xfId="2" applyNumberFormat="1" applyFont="1" applyFill="1" applyBorder="1" applyAlignment="1">
      <alignment horizontal="center" vertical="center"/>
    </xf>
    <xf numFmtId="179" fontId="87" fillId="4" borderId="0" xfId="1" applyNumberFormat="1" applyFont="1" applyFill="1" applyBorder="1" applyAlignment="1">
      <alignment horizontal="center"/>
    </xf>
    <xf numFmtId="179" fontId="87" fillId="12" borderId="0" xfId="1" applyNumberFormat="1" applyFont="1" applyFill="1" applyBorder="1" applyAlignment="1">
      <alignment horizontal="center"/>
    </xf>
    <xf numFmtId="178" fontId="42" fillId="12" borderId="77" xfId="1" applyNumberFormat="1" applyFont="1" applyFill="1" applyBorder="1" applyAlignment="1">
      <alignment horizontal="center"/>
    </xf>
    <xf numFmtId="168" fontId="3" fillId="12" borderId="80" xfId="2" applyNumberFormat="1" applyFont="1" applyFill="1" applyBorder="1" applyAlignment="1">
      <alignment horizontal="center" vertical="center"/>
    </xf>
    <xf numFmtId="179" fontId="87" fillId="10" borderId="5" xfId="1" applyNumberFormat="1" applyFont="1" applyFill="1" applyBorder="1" applyAlignment="1">
      <alignment horizontal="center"/>
    </xf>
    <xf numFmtId="178" fontId="42" fillId="10" borderId="13" xfId="1" applyNumberFormat="1" applyFont="1" applyFill="1" applyBorder="1" applyAlignment="1">
      <alignment horizontal="center"/>
    </xf>
    <xf numFmtId="168" fontId="3" fillId="10" borderId="39" xfId="2" applyNumberFormat="1" applyFont="1" applyFill="1" applyBorder="1" applyAlignment="1">
      <alignment horizontal="center" vertical="center"/>
    </xf>
    <xf numFmtId="179" fontId="87" fillId="10" borderId="13" xfId="1" applyNumberFormat="1" applyFont="1" applyFill="1" applyBorder="1" applyAlignment="1">
      <alignment horizontal="center"/>
    </xf>
    <xf numFmtId="178" fontId="99" fillId="10" borderId="13" xfId="1" applyNumberFormat="1" applyFont="1" applyFill="1" applyBorder="1" applyAlignment="1">
      <alignment horizontal="center"/>
    </xf>
    <xf numFmtId="179" fontId="87" fillId="4" borderId="44" xfId="1" applyNumberFormat="1" applyFont="1" applyFill="1" applyBorder="1" applyAlignment="1">
      <alignment horizontal="center"/>
    </xf>
    <xf numFmtId="179" fontId="87" fillId="12" borderId="23" xfId="1" applyNumberFormat="1" applyFont="1" applyFill="1" applyBorder="1" applyAlignment="1">
      <alignment horizontal="center"/>
    </xf>
    <xf numFmtId="179" fontId="98" fillId="12" borderId="91" xfId="1" applyNumberFormat="1" applyFont="1" applyFill="1" applyBorder="1" applyAlignment="1">
      <alignment horizontal="center"/>
    </xf>
    <xf numFmtId="178" fontId="42" fillId="12" borderId="44" xfId="1" applyNumberFormat="1" applyFont="1" applyFill="1" applyBorder="1" applyAlignment="1">
      <alignment horizontal="center"/>
    </xf>
    <xf numFmtId="168" fontId="3" fillId="12" borderId="45" xfId="2" applyNumberFormat="1" applyFont="1" applyFill="1" applyBorder="1" applyAlignment="1">
      <alignment horizontal="center" vertical="center"/>
    </xf>
    <xf numFmtId="15" fontId="42" fillId="0" borderId="44" xfId="1" applyNumberFormat="1" applyFont="1" applyBorder="1" applyAlignment="1">
      <alignment horizontal="center"/>
    </xf>
    <xf numFmtId="0" fontId="1" fillId="0" borderId="4" xfId="1" applyBorder="1"/>
    <xf numFmtId="178" fontId="42" fillId="4" borderId="44" xfId="1" applyNumberFormat="1" applyFont="1" applyFill="1" applyBorder="1" applyAlignment="1">
      <alignment horizontal="center"/>
    </xf>
    <xf numFmtId="168" fontId="3" fillId="4" borderId="45" xfId="2" applyNumberFormat="1" applyFont="1" applyFill="1" applyBorder="1" applyAlignment="1">
      <alignment horizontal="center" vertical="center"/>
    </xf>
    <xf numFmtId="14" fontId="2" fillId="0" borderId="47" xfId="1" applyNumberFormat="1" applyFont="1" applyBorder="1" applyAlignment="1">
      <alignment horizontal="center"/>
    </xf>
    <xf numFmtId="168" fontId="101" fillId="0" borderId="48" xfId="1" applyNumberFormat="1" applyFont="1" applyBorder="1" applyAlignment="1">
      <alignment horizontal="center"/>
    </xf>
    <xf numFmtId="16" fontId="42" fillId="0" borderId="103" xfId="1" applyNumberFormat="1" applyFont="1" applyBorder="1" applyAlignment="1">
      <alignment horizontal="center"/>
    </xf>
    <xf numFmtId="168" fontId="3" fillId="0" borderId="103" xfId="2" applyNumberFormat="1" applyFont="1" applyBorder="1" applyAlignment="1">
      <alignment horizontal="center" vertical="center"/>
    </xf>
    <xf numFmtId="168" fontId="3" fillId="0" borderId="104" xfId="2" applyNumberFormat="1" applyFont="1" applyBorder="1" applyAlignment="1">
      <alignment horizontal="center" vertical="center"/>
    </xf>
    <xf numFmtId="178" fontId="42" fillId="8" borderId="103" xfId="1" applyNumberFormat="1" applyFont="1" applyFill="1" applyBorder="1" applyAlignment="1">
      <alignment horizontal="center"/>
    </xf>
    <xf numFmtId="168" fontId="3" fillId="8" borderId="104" xfId="2" applyNumberFormat="1" applyFont="1" applyFill="1" applyBorder="1" applyAlignment="1">
      <alignment horizontal="center" vertical="center"/>
    </xf>
    <xf numFmtId="178" fontId="42" fillId="4" borderId="103" xfId="1" applyNumberFormat="1" applyFont="1" applyFill="1" applyBorder="1" applyAlignment="1">
      <alignment horizontal="center"/>
    </xf>
    <xf numFmtId="168" fontId="3" fillId="4" borderId="104" xfId="2" applyNumberFormat="1" applyFont="1" applyFill="1" applyBorder="1" applyAlignment="1">
      <alignment horizontal="center" vertical="center"/>
    </xf>
    <xf numFmtId="179" fontId="87" fillId="4" borderId="105" xfId="1" applyNumberFormat="1" applyFont="1" applyFill="1" applyBorder="1" applyAlignment="1">
      <alignment horizontal="center"/>
    </xf>
    <xf numFmtId="179" fontId="87" fillId="12" borderId="105" xfId="1" applyNumberFormat="1" applyFont="1" applyFill="1" applyBorder="1" applyAlignment="1">
      <alignment horizontal="center"/>
    </xf>
    <xf numFmtId="178" fontId="42" fillId="12" borderId="103" xfId="1" applyNumberFormat="1" applyFont="1" applyFill="1" applyBorder="1" applyAlignment="1">
      <alignment horizontal="center"/>
    </xf>
    <xf numFmtId="168" fontId="3" fillId="12" borderId="104" xfId="2" applyNumberFormat="1" applyFont="1" applyFill="1" applyBorder="1" applyAlignment="1">
      <alignment horizontal="center" vertical="center"/>
    </xf>
    <xf numFmtId="179" fontId="87" fillId="10" borderId="105" xfId="1" applyNumberFormat="1" applyFont="1" applyFill="1" applyBorder="1" applyAlignment="1">
      <alignment horizontal="center"/>
    </xf>
    <xf numFmtId="178" fontId="42" fillId="10" borderId="101" xfId="1" applyNumberFormat="1" applyFont="1" applyFill="1" applyBorder="1" applyAlignment="1">
      <alignment horizontal="center"/>
    </xf>
    <xf numFmtId="168" fontId="3" fillId="10" borderId="106" xfId="2" applyNumberFormat="1" applyFont="1" applyFill="1" applyBorder="1" applyAlignment="1">
      <alignment horizontal="center" vertical="center"/>
    </xf>
    <xf numFmtId="178" fontId="99" fillId="10" borderId="101" xfId="1" applyNumberFormat="1" applyFont="1" applyFill="1" applyBorder="1" applyAlignment="1">
      <alignment horizontal="center"/>
    </xf>
    <xf numFmtId="0" fontId="1" fillId="0" borderId="107" xfId="1" applyBorder="1" applyAlignment="1">
      <alignment horizontal="center"/>
    </xf>
    <xf numFmtId="0" fontId="2" fillId="0" borderId="61" xfId="1" applyFont="1" applyBorder="1" applyAlignment="1">
      <alignment horizontal="center"/>
    </xf>
    <xf numFmtId="0" fontId="3" fillId="0" borderId="62" xfId="1" applyFont="1" applyBorder="1" applyAlignment="1">
      <alignment horizontal="center"/>
    </xf>
    <xf numFmtId="0" fontId="1" fillId="0" borderId="35" xfId="1" applyBorder="1"/>
    <xf numFmtId="0" fontId="1" fillId="0" borderId="43" xfId="1" applyBorder="1" applyAlignment="1">
      <alignment horizontal="center"/>
    </xf>
    <xf numFmtId="15" fontId="2" fillId="0" borderId="44" xfId="1" applyNumberFormat="1" applyFont="1" applyBorder="1" applyAlignment="1">
      <alignment horizontal="center"/>
    </xf>
    <xf numFmtId="0" fontId="3" fillId="0" borderId="108" xfId="1" applyFont="1" applyBorder="1" applyAlignment="1">
      <alignment horizontal="center"/>
    </xf>
    <xf numFmtId="0" fontId="1" fillId="0" borderId="70" xfId="1" applyBorder="1"/>
    <xf numFmtId="0" fontId="3" fillId="0" borderId="45" xfId="1" applyFont="1" applyBorder="1" applyAlignment="1">
      <alignment horizontal="center"/>
    </xf>
    <xf numFmtId="0" fontId="5" fillId="0" borderId="43" xfId="1" applyFont="1" applyBorder="1" applyAlignment="1">
      <alignment horizontal="center"/>
    </xf>
    <xf numFmtId="0" fontId="109" fillId="0" borderId="43" xfId="1" applyFont="1" applyFill="1" applyBorder="1" applyAlignment="1">
      <alignment horizontal="center"/>
    </xf>
    <xf numFmtId="15" fontId="100" fillId="0" borderId="44" xfId="1" applyNumberFormat="1" applyFont="1" applyFill="1" applyBorder="1" applyAlignment="1">
      <alignment horizontal="center"/>
    </xf>
    <xf numFmtId="0" fontId="110" fillId="0" borderId="45" xfId="1" applyFont="1" applyFill="1" applyBorder="1" applyAlignment="1">
      <alignment horizontal="center"/>
    </xf>
    <xf numFmtId="0" fontId="30" fillId="0" borderId="0" xfId="1" applyFont="1" applyFill="1" applyBorder="1"/>
    <xf numFmtId="0" fontId="111" fillId="0" borderId="43" xfId="1" applyFont="1" applyFill="1" applyBorder="1" applyAlignment="1">
      <alignment horizontal="center"/>
    </xf>
    <xf numFmtId="15" fontId="112" fillId="0" borderId="44" xfId="1" applyNumberFormat="1" applyFont="1" applyFill="1" applyBorder="1" applyAlignment="1">
      <alignment horizontal="center"/>
    </xf>
    <xf numFmtId="0" fontId="113" fillId="0" borderId="45" xfId="1" applyFont="1" applyFill="1" applyBorder="1" applyAlignment="1">
      <alignment horizontal="center"/>
    </xf>
    <xf numFmtId="0" fontId="109" fillId="0" borderId="52" xfId="1" applyFont="1" applyFill="1" applyBorder="1" applyAlignment="1">
      <alignment horizontal="center"/>
    </xf>
    <xf numFmtId="15" fontId="100" fillId="0" borderId="53" xfId="1" applyNumberFormat="1" applyFont="1" applyFill="1" applyBorder="1" applyAlignment="1">
      <alignment horizontal="center"/>
    </xf>
    <xf numFmtId="0" fontId="110" fillId="0" borderId="55" xfId="1" applyFont="1" applyFill="1" applyBorder="1" applyAlignment="1">
      <alignment horizontal="center"/>
    </xf>
    <xf numFmtId="15" fontId="30" fillId="0" borderId="60" xfId="1" applyNumberFormat="1" applyFont="1" applyFill="1" applyBorder="1" applyAlignment="1">
      <alignment horizontal="center"/>
    </xf>
    <xf numFmtId="15" fontId="109" fillId="0" borderId="53" xfId="1" applyNumberFormat="1" applyFont="1" applyFill="1" applyBorder="1" applyAlignment="1">
      <alignment horizontal="center"/>
    </xf>
    <xf numFmtId="0" fontId="1" fillId="0" borderId="47" xfId="1" applyBorder="1"/>
    <xf numFmtId="0" fontId="1" fillId="0" borderId="46" xfId="1" applyBorder="1"/>
    <xf numFmtId="0" fontId="5" fillId="0" borderId="0" xfId="0" applyFont="1"/>
    <xf numFmtId="15" fontId="2" fillId="0" borderId="0" xfId="0" applyNumberFormat="1" applyFont="1"/>
    <xf numFmtId="15" fontId="5" fillId="0" borderId="0" xfId="0" applyNumberFormat="1" applyFont="1"/>
    <xf numFmtId="0" fontId="3" fillId="0" borderId="0" xfId="0" applyFont="1" applyAlignment="1">
      <alignment horizontal="center"/>
    </xf>
    <xf numFmtId="0" fontId="20" fillId="0" borderId="0" xfId="1" applyFont="1" applyAlignment="1">
      <alignment horizontal="center"/>
    </xf>
    <xf numFmtId="174" fontId="16" fillId="0" borderId="0" xfId="6" applyNumberFormat="1" applyFont="1" applyAlignment="1">
      <alignment vertical="center"/>
    </xf>
    <xf numFmtId="0" fontId="16" fillId="0" borderId="0" xfId="1" applyFont="1"/>
    <xf numFmtId="0" fontId="16" fillId="0" borderId="0" xfId="1" applyFont="1" applyBorder="1"/>
    <xf numFmtId="0" fontId="16" fillId="0" borderId="113" xfId="1" applyFont="1" applyBorder="1"/>
    <xf numFmtId="0" fontId="16" fillId="0" borderId="114" xfId="1" applyFont="1" applyBorder="1"/>
    <xf numFmtId="0" fontId="16" fillId="0" borderId="115" xfId="1" applyFont="1" applyBorder="1"/>
    <xf numFmtId="0" fontId="16" fillId="0" borderId="116" xfId="1" applyFont="1" applyBorder="1"/>
    <xf numFmtId="169" fontId="132" fillId="0" borderId="0" xfId="6" applyNumberFormat="1" applyFont="1" applyAlignment="1">
      <alignment vertical="center"/>
    </xf>
    <xf numFmtId="181" fontId="132" fillId="0" borderId="0" xfId="0" applyNumberFormat="1" applyFont="1" applyAlignment="1">
      <alignment horizontal="center" vertical="center"/>
    </xf>
    <xf numFmtId="0" fontId="132" fillId="0" borderId="0" xfId="0" applyFont="1" applyAlignment="1">
      <alignment vertical="center"/>
    </xf>
    <xf numFmtId="0" fontId="132" fillId="0" borderId="0" xfId="0" applyFont="1" applyAlignment="1">
      <alignment horizontal="center" vertical="center"/>
    </xf>
    <xf numFmtId="0" fontId="16" fillId="0" borderId="117" xfId="1" applyFont="1" applyBorder="1"/>
    <xf numFmtId="174" fontId="133" fillId="0" borderId="0" xfId="6" applyNumberFormat="1" applyFont="1" applyAlignment="1">
      <alignment vertical="center"/>
    </xf>
    <xf numFmtId="181" fontId="133" fillId="0" borderId="0" xfId="0" applyNumberFormat="1" applyFont="1" applyAlignment="1">
      <alignment horizontal="center" vertical="center"/>
    </xf>
    <xf numFmtId="0" fontId="133" fillId="0" borderId="0" xfId="0" applyFont="1" applyAlignment="1">
      <alignment vertical="center"/>
    </xf>
    <xf numFmtId="0" fontId="133" fillId="0" borderId="0" xfId="0" quotePrefix="1" applyFont="1" applyAlignment="1">
      <alignment horizontal="center" vertical="center"/>
    </xf>
    <xf numFmtId="10" fontId="0" fillId="0" borderId="0" xfId="5" applyNumberFormat="1" applyFont="1"/>
    <xf numFmtId="0" fontId="134" fillId="0" borderId="66" xfId="0" applyNumberFormat="1" applyFont="1" applyFill="1" applyBorder="1" applyAlignment="1">
      <alignment horizontal="center" vertical="center" wrapText="1"/>
    </xf>
    <xf numFmtId="0" fontId="134" fillId="0" borderId="66" xfId="0" applyFont="1" applyFill="1" applyBorder="1" applyAlignment="1">
      <alignment horizontal="center" vertical="center" wrapText="1"/>
    </xf>
    <xf numFmtId="0" fontId="133" fillId="0" borderId="0" xfId="0" applyNumberFormat="1" applyFont="1" applyAlignment="1">
      <alignment horizontal="left" vertical="center"/>
    </xf>
    <xf numFmtId="0" fontId="135" fillId="0" borderId="0" xfId="0" applyNumberFormat="1" applyFont="1" applyAlignment="1">
      <alignment vertical="center"/>
    </xf>
    <xf numFmtId="49" fontId="133" fillId="0" borderId="0" xfId="0" applyNumberFormat="1" applyFont="1" applyAlignment="1">
      <alignment horizontal="left" vertical="center"/>
    </xf>
    <xf numFmtId="49" fontId="135" fillId="0" borderId="0" xfId="0" applyNumberFormat="1" applyFont="1" applyAlignment="1">
      <alignment vertical="center"/>
    </xf>
    <xf numFmtId="0" fontId="133" fillId="0" borderId="0" xfId="0" applyNumberFormat="1" applyFont="1" applyAlignment="1">
      <alignment vertical="center"/>
    </xf>
    <xf numFmtId="14" fontId="133" fillId="0" borderId="0" xfId="0" applyNumberFormat="1" applyFont="1" applyAlignment="1">
      <alignment horizontal="left" vertical="center"/>
    </xf>
    <xf numFmtId="2" fontId="136" fillId="0" borderId="33" xfId="1" applyNumberFormat="1" applyFont="1" applyBorder="1"/>
    <xf numFmtId="182" fontId="16" fillId="0" borderId="35" xfId="1" applyNumberFormat="1" applyFont="1" applyBorder="1"/>
    <xf numFmtId="182" fontId="16" fillId="0" borderId="36" xfId="1" applyNumberFormat="1" applyFont="1" applyBorder="1"/>
    <xf numFmtId="169" fontId="137" fillId="0" borderId="0" xfId="6" applyNumberFormat="1" applyFont="1" applyFill="1" applyBorder="1" applyAlignment="1">
      <alignment horizontal="left"/>
    </xf>
    <xf numFmtId="0" fontId="133" fillId="0" borderId="0" xfId="0" applyNumberFormat="1" applyFont="1" applyAlignment="1">
      <alignment horizontal="center" vertical="center"/>
    </xf>
    <xf numFmtId="0" fontId="135" fillId="0" borderId="0" xfId="0" applyNumberFormat="1" applyFont="1" applyAlignment="1">
      <alignment horizontal="right" vertical="center"/>
    </xf>
    <xf numFmtId="49" fontId="135" fillId="0" borderId="0" xfId="0" applyNumberFormat="1" applyFont="1" applyFill="1" applyAlignment="1">
      <alignment vertical="center"/>
    </xf>
    <xf numFmtId="182" fontId="16" fillId="0" borderId="0" xfId="1" applyNumberFormat="1" applyFont="1" applyBorder="1"/>
    <xf numFmtId="182" fontId="16" fillId="0" borderId="71" xfId="1" applyNumberFormat="1" applyFont="1" applyBorder="1"/>
    <xf numFmtId="0" fontId="135" fillId="0" borderId="0" xfId="0" applyNumberFormat="1" applyFont="1" applyAlignment="1">
      <alignment horizontal="left" vertical="center"/>
    </xf>
    <xf numFmtId="49" fontId="135" fillId="0" borderId="0" xfId="0" applyNumberFormat="1" applyFont="1" applyAlignment="1">
      <alignment horizontal="left" vertical="center"/>
    </xf>
    <xf numFmtId="49" fontId="135" fillId="0" borderId="0" xfId="0" applyNumberFormat="1" applyFont="1" applyAlignment="1">
      <alignment horizontal="left" vertical="center" indent="1"/>
    </xf>
    <xf numFmtId="0" fontId="138" fillId="0" borderId="46" xfId="1" applyFont="1" applyBorder="1" applyAlignment="1">
      <alignment horizontal="center"/>
    </xf>
    <xf numFmtId="183" fontId="62" fillId="0" borderId="47" xfId="1" applyNumberFormat="1" applyFont="1" applyFill="1" applyBorder="1" applyAlignment="1">
      <alignment horizontal="center"/>
    </xf>
    <xf numFmtId="2" fontId="30" fillId="0" borderId="48" xfId="1" applyNumberFormat="1" applyFont="1" applyBorder="1"/>
    <xf numFmtId="184" fontId="137" fillId="0" borderId="0" xfId="1" applyNumberFormat="1" applyFont="1" applyFill="1" applyBorder="1" applyAlignment="1">
      <alignment horizontal="left"/>
    </xf>
    <xf numFmtId="0" fontId="16" fillId="0" borderId="118" xfId="1" applyFont="1" applyBorder="1"/>
    <xf numFmtId="49" fontId="139" fillId="0" borderId="0" xfId="0" applyNumberFormat="1" applyFont="1" applyAlignment="1">
      <alignment horizontal="left" vertical="center"/>
    </xf>
    <xf numFmtId="49" fontId="140" fillId="0" borderId="0" xfId="0" applyNumberFormat="1" applyFont="1" applyAlignment="1">
      <alignment horizontal="left" vertical="center"/>
    </xf>
    <xf numFmtId="0" fontId="16" fillId="0" borderId="119" xfId="1" applyFont="1" applyBorder="1"/>
    <xf numFmtId="0" fontId="20" fillId="0" borderId="0" xfId="1" applyFont="1" applyAlignment="1">
      <alignment vertical="center"/>
    </xf>
    <xf numFmtId="169" fontId="20" fillId="0" borderId="0" xfId="1" applyNumberFormat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4" fontId="20" fillId="0" borderId="0" xfId="1" applyNumberFormat="1" applyFont="1" applyFill="1" applyBorder="1" applyAlignment="1">
      <alignment vertical="center"/>
    </xf>
    <xf numFmtId="2" fontId="141" fillId="0" borderId="0" xfId="1" applyNumberFormat="1" applyFont="1" applyFill="1" applyBorder="1" applyAlignment="1">
      <alignment horizontal="center" vertical="center"/>
    </xf>
    <xf numFmtId="185" fontId="20" fillId="0" borderId="0" xfId="1" applyNumberFormat="1" applyFont="1" applyFill="1" applyBorder="1" applyAlignment="1">
      <alignment horizontal="left" vertical="center"/>
    </xf>
    <xf numFmtId="186" fontId="142" fillId="0" borderId="0" xfId="1" applyNumberFormat="1" applyFont="1" applyBorder="1" applyAlignment="1">
      <alignment horizontal="center" vertical="center"/>
    </xf>
    <xf numFmtId="169" fontId="143" fillId="0" borderId="0" xfId="1" applyNumberFormat="1" applyFont="1" applyFill="1" applyBorder="1" applyAlignment="1">
      <alignment horizontal="center" vertical="center"/>
    </xf>
    <xf numFmtId="184" fontId="137" fillId="0" borderId="0" xfId="1" applyNumberFormat="1" applyFont="1" applyBorder="1" applyAlignment="1">
      <alignment horizontal="left" vertical="center"/>
    </xf>
    <xf numFmtId="183" fontId="144" fillId="0" borderId="0" xfId="1" applyNumberFormat="1" applyFont="1" applyFill="1" applyAlignment="1">
      <alignment horizontal="center" vertical="center"/>
    </xf>
    <xf numFmtId="187" fontId="141" fillId="0" borderId="0" xfId="1" applyNumberFormat="1" applyFont="1" applyFill="1" applyBorder="1" applyAlignment="1">
      <alignment horizontal="right" vertical="center"/>
    </xf>
    <xf numFmtId="40" fontId="145" fillId="0" borderId="0" xfId="1" applyNumberFormat="1" applyFont="1" applyFill="1" applyAlignment="1">
      <alignment horizontal="center" vertical="center"/>
    </xf>
    <xf numFmtId="1" fontId="145" fillId="0" borderId="120" xfId="1" applyNumberFormat="1" applyFont="1" applyFill="1" applyBorder="1" applyAlignment="1">
      <alignment horizontal="center" vertical="center"/>
    </xf>
    <xf numFmtId="188" fontId="146" fillId="0" borderId="120" xfId="1" applyNumberFormat="1" applyFont="1" applyFill="1" applyBorder="1" applyAlignment="1">
      <alignment horizontal="center" vertical="center"/>
    </xf>
    <xf numFmtId="0" fontId="144" fillId="0" borderId="0" xfId="1" applyFont="1" applyFill="1" applyAlignment="1">
      <alignment vertical="center"/>
    </xf>
    <xf numFmtId="0" fontId="147" fillId="0" borderId="0" xfId="1" applyFont="1" applyFill="1" applyAlignment="1">
      <alignment horizontal="right" vertical="center"/>
    </xf>
    <xf numFmtId="0" fontId="20" fillId="0" borderId="0" xfId="1" applyFont="1" applyAlignment="1">
      <alignment horizontal="center" vertical="center"/>
    </xf>
    <xf numFmtId="2" fontId="1" fillId="0" borderId="0" xfId="1" applyNumberFormat="1" applyFill="1" applyBorder="1" applyAlignment="1">
      <alignment horizontal="center"/>
    </xf>
    <xf numFmtId="189" fontId="149" fillId="0" borderId="51" xfId="1" applyNumberFormat="1" applyFont="1" applyBorder="1" applyAlignment="1">
      <alignment horizontal="left" vertical="center" indent="1"/>
    </xf>
    <xf numFmtId="189" fontId="151" fillId="0" borderId="5" xfId="1" applyNumberFormat="1" applyFont="1" applyBorder="1" applyAlignment="1">
      <alignment horizontal="left" vertical="center" indent="1"/>
    </xf>
    <xf numFmtId="189" fontId="152" fillId="0" borderId="14" xfId="1" applyNumberFormat="1" applyFont="1" applyBorder="1" applyAlignment="1">
      <alignment horizontal="left" vertical="center" indent="1"/>
    </xf>
    <xf numFmtId="189" fontId="152" fillId="0" borderId="14" xfId="1" applyNumberFormat="1" applyFont="1" applyBorder="1" applyAlignment="1">
      <alignment vertical="center"/>
    </xf>
    <xf numFmtId="4" fontId="1" fillId="0" borderId="0" xfId="1" applyNumberFormat="1" applyFill="1" applyBorder="1" applyAlignment="1"/>
    <xf numFmtId="2" fontId="54" fillId="0" borderId="0" xfId="1" applyNumberFormat="1" applyFont="1" applyFill="1" applyBorder="1" applyAlignment="1">
      <alignment horizontal="center"/>
    </xf>
    <xf numFmtId="0" fontId="20" fillId="0" borderId="0" xfId="1" applyFont="1" applyFill="1" applyBorder="1" applyAlignment="1">
      <alignment horizontal="left" indent="1"/>
    </xf>
    <xf numFmtId="2" fontId="155" fillId="0" borderId="0" xfId="1" applyNumberFormat="1" applyFont="1"/>
    <xf numFmtId="0" fontId="54" fillId="0" borderId="0" xfId="1" applyFont="1"/>
    <xf numFmtId="0" fontId="1" fillId="0" borderId="0" xfId="1" applyFont="1" applyAlignment="1">
      <alignment horizontal="right"/>
    </xf>
    <xf numFmtId="2" fontId="156" fillId="0" borderId="0" xfId="1" applyNumberFormat="1" applyFont="1"/>
    <xf numFmtId="190" fontId="76" fillId="11" borderId="9" xfId="1" applyNumberFormat="1" applyFont="1" applyFill="1" applyBorder="1" applyAlignment="1">
      <alignment horizontal="center"/>
    </xf>
    <xf numFmtId="169" fontId="16" fillId="0" borderId="0" xfId="1" applyNumberFormat="1" applyFont="1" applyFill="1" applyAlignment="1">
      <alignment horizontal="center"/>
    </xf>
    <xf numFmtId="189" fontId="158" fillId="0" borderId="5" xfId="1" applyNumberFormat="1" applyFont="1" applyBorder="1" applyAlignment="1">
      <alignment horizontal="left" vertical="center" indent="1"/>
    </xf>
    <xf numFmtId="189" fontId="159" fillId="0" borderId="14" xfId="1" applyNumberFormat="1" applyFont="1" applyBorder="1" applyAlignment="1">
      <alignment horizontal="left" vertical="center"/>
    </xf>
    <xf numFmtId="0" fontId="160" fillId="0" borderId="0" xfId="1" applyFont="1"/>
    <xf numFmtId="169" fontId="160" fillId="0" borderId="0" xfId="1" applyNumberFormat="1" applyFont="1"/>
    <xf numFmtId="169" fontId="160" fillId="0" borderId="0" xfId="1" applyNumberFormat="1" applyFont="1" applyFill="1" applyBorder="1" applyAlignment="1"/>
    <xf numFmtId="0" fontId="160" fillId="0" borderId="0" xfId="1" applyFont="1" applyFill="1" applyBorder="1" applyAlignment="1"/>
    <xf numFmtId="191" fontId="161" fillId="0" borderId="0" xfId="1" applyNumberFormat="1" applyFont="1" applyBorder="1" applyAlignment="1">
      <alignment horizontal="left"/>
    </xf>
    <xf numFmtId="2" fontId="160" fillId="0" borderId="0" xfId="1" applyNumberFormat="1" applyFont="1" applyFill="1" applyBorder="1" applyAlignment="1">
      <alignment horizontal="center"/>
    </xf>
    <xf numFmtId="185" fontId="162" fillId="0" borderId="0" xfId="1" applyNumberFormat="1" applyFont="1" applyFill="1" applyBorder="1" applyAlignment="1">
      <alignment horizontal="center"/>
    </xf>
    <xf numFmtId="186" fontId="163" fillId="0" borderId="0" xfId="1" applyNumberFormat="1" applyFont="1" applyBorder="1" applyAlignment="1"/>
    <xf numFmtId="2" fontId="141" fillId="0" borderId="0" xfId="1" applyNumberFormat="1" applyFont="1" applyBorder="1" applyAlignment="1">
      <alignment horizontal="center"/>
    </xf>
    <xf numFmtId="2" fontId="164" fillId="0" borderId="0" xfId="1" applyNumberFormat="1" applyFont="1" applyBorder="1" applyAlignment="1">
      <alignment horizontal="center"/>
    </xf>
    <xf numFmtId="192" fontId="165" fillId="0" borderId="0" xfId="1" applyNumberFormat="1" applyFont="1" applyBorder="1" applyAlignment="1">
      <alignment horizontal="left"/>
    </xf>
    <xf numFmtId="193" fontId="62" fillId="0" borderId="0" xfId="1" applyNumberFormat="1" applyFont="1" applyFill="1" applyAlignment="1">
      <alignment horizontal="center"/>
    </xf>
    <xf numFmtId="187" fontId="166" fillId="0" borderId="0" xfId="1" applyNumberFormat="1" applyFont="1" applyFill="1" applyBorder="1" applyAlignment="1">
      <alignment horizontal="right"/>
    </xf>
    <xf numFmtId="40" fontId="167" fillId="0" borderId="121" xfId="1" applyNumberFormat="1" applyFont="1" applyFill="1" applyBorder="1" applyAlignment="1">
      <alignment horizontal="center"/>
    </xf>
    <xf numFmtId="40" fontId="16" fillId="0" borderId="0" xfId="1" applyNumberFormat="1" applyFont="1" applyFill="1" applyAlignment="1">
      <alignment horizontal="center"/>
    </xf>
    <xf numFmtId="40" fontId="16" fillId="0" borderId="0" xfId="1" applyNumberFormat="1" applyFont="1" applyFill="1" applyBorder="1" applyAlignment="1">
      <alignment horizontal="center"/>
    </xf>
    <xf numFmtId="1" fontId="16" fillId="0" borderId="121" xfId="1" applyNumberFormat="1" applyFont="1" applyFill="1" applyBorder="1" applyAlignment="1">
      <alignment horizontal="center"/>
    </xf>
    <xf numFmtId="1" fontId="16" fillId="0" borderId="121" xfId="1" applyNumberFormat="1" applyFont="1" applyFill="1" applyBorder="1" applyAlignment="1" applyProtection="1">
      <alignment horizontal="center"/>
      <protection locked="0"/>
    </xf>
    <xf numFmtId="182" fontId="16" fillId="0" borderId="0" xfId="1" applyNumberFormat="1" applyFont="1" applyFill="1" applyBorder="1" applyAlignment="1">
      <alignment horizontal="center"/>
    </xf>
    <xf numFmtId="182" fontId="164" fillId="0" borderId="0" xfId="1" applyNumberFormat="1" applyFont="1" applyFill="1" applyAlignment="1">
      <alignment horizontal="center"/>
    </xf>
    <xf numFmtId="0" fontId="168" fillId="0" borderId="0" xfId="1" applyFont="1" applyFill="1"/>
    <xf numFmtId="0" fontId="169" fillId="0" borderId="0" xfId="1" applyFont="1" applyFill="1" applyAlignment="1">
      <alignment horizontal="right"/>
    </xf>
    <xf numFmtId="0" fontId="170" fillId="10" borderId="0" xfId="1" applyFont="1" applyFill="1" applyAlignment="1">
      <alignment horizontal="center"/>
    </xf>
    <xf numFmtId="0" fontId="20" fillId="13" borderId="0" xfId="1" applyFont="1" applyFill="1" applyAlignment="1">
      <alignment horizontal="center"/>
    </xf>
    <xf numFmtId="169" fontId="138" fillId="14" borderId="9" xfId="1" applyNumberFormat="1" applyFont="1" applyFill="1" applyBorder="1" applyAlignment="1">
      <alignment horizontal="center"/>
    </xf>
    <xf numFmtId="169" fontId="16" fillId="0" borderId="0" xfId="1" applyNumberFormat="1" applyFont="1"/>
    <xf numFmtId="169" fontId="16" fillId="0" borderId="0" xfId="1" applyNumberFormat="1" applyFont="1" applyFill="1" applyBorder="1" applyAlignment="1"/>
    <xf numFmtId="191" fontId="137" fillId="0" borderId="0" xfId="1" applyNumberFormat="1" applyFont="1" applyBorder="1" applyAlignment="1">
      <alignment horizontal="left"/>
    </xf>
    <xf numFmtId="2" fontId="164" fillId="0" borderId="0" xfId="1" applyNumberFormat="1" applyFont="1" applyFill="1" applyBorder="1" applyAlignment="1">
      <alignment horizontal="center"/>
    </xf>
    <xf numFmtId="185" fontId="20" fillId="0" borderId="0" xfId="1" applyNumberFormat="1" applyFont="1" applyFill="1" applyBorder="1" applyAlignment="1">
      <alignment horizontal="left" indent="1"/>
    </xf>
    <xf numFmtId="186" fontId="163" fillId="0" borderId="0" xfId="1" applyNumberFormat="1" applyFont="1" applyBorder="1" applyAlignment="1">
      <alignment horizontal="center"/>
    </xf>
    <xf numFmtId="169" fontId="141" fillId="0" borderId="0" xfId="1" applyNumberFormat="1" applyFont="1" applyFill="1" applyBorder="1" applyAlignment="1">
      <alignment horizontal="center"/>
    </xf>
    <xf numFmtId="44" fontId="171" fillId="14" borderId="9" xfId="1" applyNumberFormat="1" applyFont="1" applyFill="1" applyBorder="1" applyAlignment="1">
      <alignment horizontal="center"/>
    </xf>
    <xf numFmtId="183" fontId="62" fillId="0" borderId="0" xfId="1" applyNumberFormat="1" applyFont="1" applyFill="1" applyAlignment="1">
      <alignment horizontal="center"/>
    </xf>
    <xf numFmtId="182" fontId="16" fillId="0" borderId="0" xfId="1" applyNumberFormat="1" applyFont="1" applyFill="1" applyAlignment="1">
      <alignment horizontal="center"/>
    </xf>
    <xf numFmtId="0" fontId="16" fillId="0" borderId="0" xfId="1" applyFont="1" applyFill="1"/>
    <xf numFmtId="2" fontId="141" fillId="0" borderId="0" xfId="1" applyNumberFormat="1" applyFont="1" applyFill="1" applyBorder="1" applyAlignment="1">
      <alignment horizontal="center"/>
    </xf>
    <xf numFmtId="0" fontId="141" fillId="0" borderId="0" xfId="1" applyFont="1" applyAlignment="1">
      <alignment horizontal="center"/>
    </xf>
    <xf numFmtId="0" fontId="172" fillId="0" borderId="0" xfId="1" applyFont="1" applyAlignment="1">
      <alignment horizontal="center"/>
    </xf>
    <xf numFmtId="189" fontId="173" fillId="0" borderId="0" xfId="1" applyNumberFormat="1" applyFont="1" applyAlignment="1">
      <alignment horizontal="center"/>
    </xf>
    <xf numFmtId="0" fontId="20" fillId="0" borderId="0" xfId="1" applyFont="1" applyBorder="1" applyAlignment="1">
      <alignment horizontal="center"/>
    </xf>
    <xf numFmtId="0" fontId="174" fillId="0" borderId="0" xfId="1" applyFont="1" applyBorder="1" applyAlignment="1">
      <alignment horizontal="center"/>
    </xf>
    <xf numFmtId="189" fontId="175" fillId="0" borderId="0" xfId="1" applyNumberFormat="1" applyFont="1" applyFill="1" applyAlignment="1">
      <alignment horizontal="left"/>
    </xf>
    <xf numFmtId="169" fontId="1" fillId="0" borderId="0" xfId="1" applyNumberFormat="1"/>
    <xf numFmtId="2" fontId="143" fillId="0" borderId="0" xfId="1" applyNumberFormat="1" applyFont="1" applyAlignment="1">
      <alignment horizontal="center"/>
    </xf>
    <xf numFmtId="0" fontId="176" fillId="0" borderId="0" xfId="1" applyFont="1" applyAlignment="1">
      <alignment horizontal="right"/>
    </xf>
    <xf numFmtId="0" fontId="177" fillId="0" borderId="9" xfId="6" applyNumberFormat="1" applyFont="1" applyBorder="1" applyAlignment="1">
      <alignment horizontal="center" vertical="center"/>
    </xf>
    <xf numFmtId="169" fontId="44" fillId="0" borderId="0" xfId="6" applyNumberFormat="1" applyFont="1" applyBorder="1" applyAlignment="1">
      <alignment horizontal="center" vertical="center"/>
    </xf>
    <xf numFmtId="189" fontId="178" fillId="0" borderId="5" xfId="1" applyNumberFormat="1" applyFont="1" applyBorder="1" applyAlignment="1">
      <alignment horizontal="left" vertical="center" indent="1"/>
    </xf>
    <xf numFmtId="0" fontId="1" fillId="0" borderId="5" xfId="1" applyBorder="1" applyAlignment="1">
      <alignment vertical="center"/>
    </xf>
    <xf numFmtId="0" fontId="20" fillId="0" borderId="5" xfId="1" applyFont="1" applyBorder="1" applyAlignment="1">
      <alignment horizontal="center" vertical="center"/>
    </xf>
    <xf numFmtId="189" fontId="175" fillId="0" borderId="14" xfId="1" applyNumberFormat="1" applyFont="1" applyFill="1" applyBorder="1" applyAlignment="1">
      <alignment horizontal="left" vertical="center"/>
    </xf>
    <xf numFmtId="169" fontId="164" fillId="0" borderId="0" xfId="1" applyNumberFormat="1" applyFont="1" applyFill="1" applyBorder="1" applyAlignment="1">
      <alignment horizontal="center"/>
    </xf>
    <xf numFmtId="2" fontId="1" fillId="0" borderId="121" xfId="1" applyNumberFormat="1" applyFont="1" applyFill="1" applyBorder="1" applyAlignment="1">
      <alignment horizontal="center"/>
    </xf>
    <xf numFmtId="188" fontId="16" fillId="0" borderId="121" xfId="1" applyNumberFormat="1" applyFont="1" applyFill="1" applyBorder="1" applyAlignment="1">
      <alignment horizontal="center"/>
    </xf>
    <xf numFmtId="40" fontId="180" fillId="0" borderId="121" xfId="1" applyNumberFormat="1" applyFont="1" applyFill="1" applyBorder="1" applyAlignment="1">
      <alignment horizontal="center"/>
    </xf>
    <xf numFmtId="40" fontId="16" fillId="0" borderId="121" xfId="1" applyNumberFormat="1" applyFont="1" applyFill="1" applyBorder="1" applyAlignment="1">
      <alignment horizontal="center"/>
    </xf>
    <xf numFmtId="0" fontId="181" fillId="0" borderId="0" xfId="1" applyFont="1" applyFill="1" applyBorder="1" applyAlignment="1">
      <alignment horizontal="center"/>
    </xf>
    <xf numFmtId="0" fontId="182" fillId="0" borderId="0" xfId="1" applyFont="1" applyFill="1" applyBorder="1" applyAlignment="1">
      <alignment horizontal="center"/>
    </xf>
    <xf numFmtId="0" fontId="183" fillId="0" borderId="0" xfId="1" applyFont="1" applyBorder="1" applyAlignment="1">
      <alignment horizontal="center"/>
    </xf>
    <xf numFmtId="0" fontId="141" fillId="0" borderId="0" xfId="1" applyFont="1" applyBorder="1" applyAlignment="1">
      <alignment horizontal="center"/>
    </xf>
    <xf numFmtId="194" fontId="30" fillId="0" borderId="122" xfId="1" applyNumberFormat="1" applyFont="1" applyBorder="1" applyAlignment="1">
      <alignment vertical="center"/>
    </xf>
    <xf numFmtId="194" fontId="184" fillId="0" borderId="14" xfId="6" applyNumberFormat="1" applyFont="1" applyBorder="1" applyAlignment="1">
      <alignment horizontal="center" vertical="center"/>
    </xf>
    <xf numFmtId="0" fontId="184" fillId="0" borderId="9" xfId="6" applyNumberFormat="1" applyFont="1" applyBorder="1" applyAlignment="1">
      <alignment horizontal="center" vertical="center"/>
    </xf>
    <xf numFmtId="194" fontId="184" fillId="0" borderId="9" xfId="1" applyNumberFormat="1" applyFont="1" applyBorder="1" applyAlignment="1">
      <alignment vertical="center"/>
    </xf>
    <xf numFmtId="195" fontId="186" fillId="0" borderId="46" xfId="1" applyNumberFormat="1" applyFont="1" applyBorder="1" applyAlignment="1">
      <alignment horizontal="center" vertical="center"/>
    </xf>
    <xf numFmtId="194" fontId="184" fillId="0" borderId="9" xfId="6" applyNumberFormat="1" applyFont="1" applyBorder="1" applyAlignment="1">
      <alignment horizontal="center" vertical="center"/>
    </xf>
    <xf numFmtId="194" fontId="184" fillId="0" borderId="9" xfId="1" applyNumberFormat="1" applyFont="1" applyBorder="1" applyAlignment="1">
      <alignment horizontal="center" vertical="center"/>
    </xf>
    <xf numFmtId="196" fontId="14" fillId="0" borderId="0" xfId="1" applyNumberFormat="1" applyFont="1" applyAlignment="1">
      <alignment horizontal="left" vertical="center"/>
    </xf>
    <xf numFmtId="0" fontId="187" fillId="0" borderId="0" xfId="1" applyFont="1" applyAlignment="1">
      <alignment horizontal="right" vertical="center"/>
    </xf>
    <xf numFmtId="196" fontId="188" fillId="0" borderId="0" xfId="1" applyNumberFormat="1" applyFont="1" applyAlignment="1">
      <alignment horizontal="left" vertical="center"/>
    </xf>
    <xf numFmtId="0" fontId="189" fillId="0" borderId="0" xfId="1" applyFont="1" applyAlignment="1">
      <alignment horizontal="left" vertical="center" indent="3"/>
    </xf>
    <xf numFmtId="197" fontId="30" fillId="0" borderId="0" xfId="1" applyNumberFormat="1" applyFont="1" applyAlignment="1">
      <alignment horizontal="left" vertical="center"/>
    </xf>
    <xf numFmtId="0" fontId="16" fillId="0" borderId="0" xfId="1" applyFont="1" applyAlignment="1">
      <alignment horizontal="right" vertical="center"/>
    </xf>
    <xf numFmtId="169" fontId="190" fillId="0" borderId="0" xfId="6" applyNumberFormat="1" applyFont="1" applyFill="1" applyBorder="1" applyAlignment="1"/>
    <xf numFmtId="2" fontId="30" fillId="0" borderId="0" xfId="3" applyNumberFormat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169" fontId="45" fillId="0" borderId="0" xfId="6" applyNumberFormat="1" applyFont="1" applyAlignment="1">
      <alignment horizontal="center"/>
    </xf>
    <xf numFmtId="39" fontId="34" fillId="0" borderId="123" xfId="6" applyNumberFormat="1" applyFont="1" applyBorder="1" applyAlignment="1">
      <alignment horizontal="center" vertical="center" wrapText="1"/>
    </xf>
    <xf numFmtId="39" fontId="191" fillId="0" borderId="124" xfId="6" applyNumberFormat="1" applyFont="1" applyBorder="1" applyAlignment="1">
      <alignment horizontal="center"/>
    </xf>
    <xf numFmtId="39" fontId="192" fillId="0" borderId="125" xfId="6" applyNumberFormat="1" applyFont="1" applyBorder="1" applyAlignment="1">
      <alignment horizontal="center"/>
    </xf>
    <xf numFmtId="194" fontId="30" fillId="0" borderId="125" xfId="3" applyNumberFormat="1" applyFont="1" applyBorder="1" applyAlignment="1">
      <alignment horizontal="center" vertical="center"/>
    </xf>
    <xf numFmtId="198" fontId="193" fillId="0" borderId="0" xfId="1" applyNumberFormat="1" applyFont="1" applyFill="1" applyBorder="1" applyAlignment="1" applyProtection="1">
      <alignment horizontal="right" vertical="center"/>
    </xf>
    <xf numFmtId="0" fontId="169" fillId="0" borderId="127" xfId="1" applyFont="1" applyFill="1" applyBorder="1" applyAlignment="1">
      <alignment horizontal="center"/>
    </xf>
    <xf numFmtId="0" fontId="169" fillId="0" borderId="128" xfId="1" applyFont="1" applyFill="1" applyBorder="1" applyAlignment="1">
      <alignment horizontal="center"/>
    </xf>
    <xf numFmtId="0" fontId="194" fillId="0" borderId="0" xfId="1" applyFont="1" applyFill="1" applyAlignment="1">
      <alignment horizontal="center"/>
    </xf>
    <xf numFmtId="169" fontId="195" fillId="0" borderId="0" xfId="6" applyNumberFormat="1" applyFont="1" applyFill="1" applyBorder="1" applyAlignment="1"/>
    <xf numFmtId="4" fontId="1" fillId="0" borderId="0" xfId="3" applyNumberFormat="1" applyFont="1" applyFill="1" applyBorder="1" applyAlignment="1">
      <alignment horizontal="center" vertical="center"/>
    </xf>
    <xf numFmtId="169" fontId="16" fillId="0" borderId="0" xfId="6" applyNumberFormat="1" applyFont="1" applyAlignment="1">
      <alignment horizontal="center"/>
    </xf>
    <xf numFmtId="39" fontId="62" fillId="0" borderId="129" xfId="6" applyNumberFormat="1" applyFont="1" applyBorder="1" applyAlignment="1">
      <alignment horizontal="center" vertical="center"/>
    </xf>
    <xf numFmtId="39" fontId="186" fillId="0" borderId="130" xfId="6" applyNumberFormat="1" applyFont="1" applyBorder="1" applyAlignment="1">
      <alignment horizontal="center"/>
    </xf>
    <xf numFmtId="39" fontId="189" fillId="0" borderId="131" xfId="6" applyNumberFormat="1" applyFont="1" applyBorder="1" applyAlignment="1">
      <alignment horizontal="center"/>
    </xf>
    <xf numFmtId="4" fontId="16" fillId="0" borderId="131" xfId="3" applyNumberFormat="1" applyFont="1" applyBorder="1" applyAlignment="1">
      <alignment horizontal="center" vertical="center"/>
    </xf>
    <xf numFmtId="199" fontId="193" fillId="0" borderId="0" xfId="1" applyNumberFormat="1" applyFont="1" applyFill="1" applyBorder="1" applyAlignment="1" applyProtection="1">
      <alignment horizontal="right" vertical="center"/>
    </xf>
    <xf numFmtId="0" fontId="196" fillId="0" borderId="0" xfId="1" applyFont="1" applyFill="1" applyAlignment="1">
      <alignment horizontal="center"/>
    </xf>
    <xf numFmtId="0" fontId="70" fillId="0" borderId="0" xfId="1" applyFont="1" applyFill="1" applyBorder="1" applyAlignment="1"/>
    <xf numFmtId="169" fontId="70" fillId="0" borderId="0" xfId="6" applyNumberFormat="1" applyFont="1" applyFill="1" applyBorder="1" applyAlignment="1">
      <alignment horizontal="right"/>
    </xf>
    <xf numFmtId="200" fontId="1" fillId="0" borderId="0" xfId="1" applyNumberFormat="1" applyFont="1" applyFill="1" applyBorder="1" applyAlignment="1">
      <alignment horizontal="center" vertical="center"/>
    </xf>
    <xf numFmtId="169" fontId="1" fillId="0" borderId="0" xfId="6" applyNumberFormat="1" applyFont="1" applyAlignment="1">
      <alignment horizontal="center"/>
    </xf>
    <xf numFmtId="39" fontId="62" fillId="0" borderId="132" xfId="6" applyNumberFormat="1" applyFont="1" applyBorder="1" applyAlignment="1">
      <alignment horizontal="center" vertical="center"/>
    </xf>
    <xf numFmtId="200" fontId="16" fillId="0" borderId="133" xfId="1" applyNumberFormat="1" applyFont="1" applyBorder="1" applyAlignment="1">
      <alignment horizontal="center" vertical="center"/>
    </xf>
    <xf numFmtId="198" fontId="51" fillId="0" borderId="81" xfId="1" applyNumberFormat="1" applyFont="1" applyFill="1" applyBorder="1" applyAlignment="1" applyProtection="1">
      <alignment horizontal="center" vertical="center"/>
    </xf>
    <xf numFmtId="198" fontId="77" fillId="0" borderId="81" xfId="1" applyNumberFormat="1" applyFont="1" applyFill="1" applyBorder="1" applyAlignment="1" applyProtection="1">
      <alignment horizontal="center" vertical="center"/>
    </xf>
    <xf numFmtId="189" fontId="197" fillId="0" borderId="0" xfId="1" applyNumberFormat="1" applyFont="1"/>
    <xf numFmtId="0" fontId="198" fillId="0" borderId="44" xfId="6" applyNumberFormat="1" applyFont="1" applyBorder="1" applyAlignment="1">
      <alignment horizontal="center" vertical="center"/>
    </xf>
    <xf numFmtId="0" fontId="199" fillId="0" borderId="0" xfId="1" applyFont="1" applyBorder="1" applyAlignment="1">
      <alignment horizontal="center"/>
    </xf>
    <xf numFmtId="0" fontId="190" fillId="0" borderId="135" xfId="1" applyFont="1" applyBorder="1" applyAlignment="1">
      <alignment horizontal="center" vertical="center"/>
    </xf>
    <xf numFmtId="0" fontId="184" fillId="0" borderId="136" xfId="1" applyFont="1" applyBorder="1" applyAlignment="1">
      <alignment horizontal="centerContinuous" vertical="center"/>
    </xf>
    <xf numFmtId="0" fontId="200" fillId="0" borderId="137" xfId="1" applyFont="1" applyBorder="1" applyAlignment="1">
      <alignment horizontal="centerContinuous" vertical="center"/>
    </xf>
    <xf numFmtId="0" fontId="201" fillId="0" borderId="137" xfId="1" applyFont="1" applyBorder="1" applyAlignment="1">
      <alignment horizontal="centerContinuous" vertical="center" wrapText="1" shrinkToFit="1"/>
    </xf>
    <xf numFmtId="0" fontId="1" fillId="0" borderId="0" xfId="1" quotePrefix="1" applyAlignment="1">
      <alignment horizontal="center" vertical="center"/>
    </xf>
    <xf numFmtId="202" fontId="20" fillId="0" borderId="139" xfId="1" applyNumberFormat="1" applyFont="1" applyBorder="1" applyAlignment="1">
      <alignment horizontal="center" vertical="center"/>
    </xf>
    <xf numFmtId="0" fontId="194" fillId="0" borderId="139" xfId="1" applyFont="1" applyBorder="1" applyAlignment="1">
      <alignment vertical="center"/>
    </xf>
    <xf numFmtId="0" fontId="169" fillId="0" borderId="140" xfId="1" applyFont="1" applyBorder="1" applyAlignment="1">
      <alignment horizontal="left" vertical="center" indent="1"/>
    </xf>
    <xf numFmtId="0" fontId="1" fillId="0" borderId="0" xfId="1" applyFont="1" applyFill="1" applyBorder="1" applyAlignment="1">
      <alignment vertical="top"/>
    </xf>
    <xf numFmtId="0" fontId="16" fillId="8" borderId="77" xfId="1" applyFont="1" applyFill="1" applyBorder="1" applyAlignment="1">
      <alignment vertical="center"/>
    </xf>
    <xf numFmtId="0" fontId="16" fillId="8" borderId="2" xfId="1" applyFont="1" applyFill="1" applyBorder="1" applyAlignment="1">
      <alignment vertical="center"/>
    </xf>
    <xf numFmtId="0" fontId="16" fillId="8" borderId="78" xfId="1" applyFont="1" applyFill="1" applyBorder="1" applyAlignment="1">
      <alignment horizontal="center" vertical="center"/>
    </xf>
    <xf numFmtId="169" fontId="1" fillId="0" borderId="0" xfId="1" applyNumberFormat="1" applyFont="1" applyFill="1" applyAlignment="1">
      <alignment horizontal="center"/>
    </xf>
    <xf numFmtId="0" fontId="204" fillId="0" borderId="0" xfId="1" applyFont="1"/>
    <xf numFmtId="0" fontId="169" fillId="0" borderId="0" xfId="1" applyFont="1" applyAlignment="1">
      <alignment horizontal="right"/>
    </xf>
    <xf numFmtId="187" fontId="205" fillId="0" borderId="0" xfId="1" applyNumberFormat="1" applyFont="1" applyFill="1" applyBorder="1" applyAlignment="1">
      <alignment horizontal="center"/>
    </xf>
    <xf numFmtId="187" fontId="34" fillId="0" borderId="0" xfId="1" applyNumberFormat="1" applyFont="1" applyFill="1" applyBorder="1" applyAlignment="1">
      <alignment horizontal="center"/>
    </xf>
    <xf numFmtId="0" fontId="206" fillId="0" borderId="0" xfId="1" applyFont="1" applyFill="1" applyBorder="1" applyAlignment="1">
      <alignment horizontal="left"/>
    </xf>
    <xf numFmtId="0" fontId="16" fillId="8" borderId="21" xfId="1" applyFont="1" applyFill="1" applyBorder="1" applyAlignment="1">
      <alignment vertical="center"/>
    </xf>
    <xf numFmtId="0" fontId="16" fillId="8" borderId="0" xfId="1" applyFont="1" applyFill="1" applyBorder="1" applyAlignment="1">
      <alignment vertical="center"/>
    </xf>
    <xf numFmtId="0" fontId="207" fillId="8" borderId="0" xfId="1" applyFont="1" applyFill="1" applyBorder="1" applyAlignment="1">
      <alignment horizontal="left" vertical="center"/>
    </xf>
    <xf numFmtId="0" fontId="16" fillId="8" borderId="72" xfId="1" applyFont="1" applyFill="1" applyBorder="1" applyAlignment="1">
      <alignment horizontal="center" vertical="center"/>
    </xf>
    <xf numFmtId="169" fontId="16" fillId="0" borderId="0" xfId="1" applyNumberFormat="1" applyFont="1" applyFill="1" applyBorder="1" applyAlignment="1">
      <alignment horizontal="right"/>
    </xf>
    <xf numFmtId="0" fontId="16" fillId="0" borderId="0" xfId="1" applyFont="1" applyFill="1" applyBorder="1"/>
    <xf numFmtId="0" fontId="77" fillId="0" borderId="0" xfId="1" applyFont="1" applyFill="1"/>
    <xf numFmtId="183" fontId="208" fillId="0" borderId="0" xfId="1" applyNumberFormat="1" applyFont="1" applyFill="1" applyAlignment="1">
      <alignment horizontal="center"/>
    </xf>
    <xf numFmtId="187" fontId="1" fillId="0" borderId="0" xfId="1" applyNumberFormat="1" applyFont="1" applyFill="1" applyBorder="1" applyAlignment="1">
      <alignment horizontal="right"/>
    </xf>
    <xf numFmtId="0" fontId="1" fillId="8" borderId="21" xfId="1" applyFill="1" applyBorder="1" applyAlignment="1">
      <alignment vertical="center"/>
    </xf>
    <xf numFmtId="0" fontId="1" fillId="8" borderId="0" xfId="1" applyFill="1" applyBorder="1" applyAlignment="1">
      <alignment vertical="center"/>
    </xf>
    <xf numFmtId="0" fontId="1" fillId="8" borderId="72" xfId="1" applyFill="1" applyBorder="1" applyAlignment="1">
      <alignment horizontal="center" vertical="center"/>
    </xf>
    <xf numFmtId="203" fontId="209" fillId="8" borderId="0" xfId="6" applyNumberFormat="1" applyFont="1" applyFill="1" applyBorder="1" applyAlignment="1" applyProtection="1">
      <alignment horizontal="center" vertical="center"/>
      <protection locked="0"/>
    </xf>
    <xf numFmtId="189" fontId="1" fillId="0" borderId="5" xfId="1" applyNumberFormat="1" applyFont="1" applyBorder="1" applyAlignment="1">
      <alignment horizontal="right" vertical="center"/>
    </xf>
    <xf numFmtId="189" fontId="34" fillId="0" borderId="5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right" vertical="center"/>
    </xf>
    <xf numFmtId="49" fontId="210" fillId="0" borderId="5" xfId="1" applyNumberFormat="1" applyFont="1" applyFill="1" applyBorder="1" applyAlignment="1">
      <alignment horizontal="center" vertical="center"/>
    </xf>
    <xf numFmtId="189" fontId="211" fillId="0" borderId="5" xfId="1" applyNumberFormat="1" applyFont="1" applyFill="1" applyBorder="1" applyAlignment="1">
      <alignment horizontal="center" vertical="center"/>
    </xf>
    <xf numFmtId="0" fontId="5" fillId="8" borderId="108" xfId="1" applyFont="1" applyFill="1" applyBorder="1" applyAlignment="1">
      <alignment vertical="center"/>
    </xf>
    <xf numFmtId="204" fontId="5" fillId="8" borderId="4" xfId="1" applyNumberFormat="1" applyFont="1" applyFill="1" applyBorder="1" applyAlignment="1">
      <alignment vertical="center"/>
    </xf>
    <xf numFmtId="0" fontId="5" fillId="8" borderId="141" xfId="1" applyFont="1" applyFill="1" applyBorder="1" applyAlignment="1">
      <alignment horizontal="center" vertical="center"/>
    </xf>
    <xf numFmtId="189" fontId="173" fillId="8" borderId="0" xfId="1" applyNumberFormat="1" applyFont="1" applyFill="1" applyAlignment="1">
      <alignment horizontal="center"/>
    </xf>
    <xf numFmtId="189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0" fontId="213" fillId="0" borderId="0" xfId="1" applyFont="1" applyAlignment="1">
      <alignment vertical="center"/>
    </xf>
    <xf numFmtId="189" fontId="214" fillId="0" borderId="0" xfId="1" applyNumberFormat="1" applyFont="1" applyFill="1" applyAlignment="1">
      <alignment horizontal="left"/>
    </xf>
    <xf numFmtId="180" fontId="215" fillId="0" borderId="9" xfId="1" applyNumberFormat="1" applyFont="1" applyFill="1" applyBorder="1" applyAlignment="1">
      <alignment horizontal="right"/>
    </xf>
    <xf numFmtId="0" fontId="217" fillId="0" borderId="9" xfId="1" applyFont="1" applyBorder="1" applyAlignment="1">
      <alignment horizontal="center" vertical="center"/>
    </xf>
    <xf numFmtId="0" fontId="175" fillId="0" borderId="0" xfId="1" applyFont="1" applyAlignment="1">
      <alignment horizontal="center"/>
    </xf>
    <xf numFmtId="0" fontId="218" fillId="0" borderId="0" xfId="1" applyFont="1"/>
    <xf numFmtId="0" fontId="219" fillId="0" borderId="0" xfId="1" applyFont="1" applyAlignment="1">
      <alignment horizontal="center"/>
    </xf>
    <xf numFmtId="168" fontId="225" fillId="0" borderId="69" xfId="2" applyNumberFormat="1" applyFont="1" applyFill="1" applyBorder="1" applyAlignment="1">
      <alignment horizontal="center" vertical="center"/>
    </xf>
    <xf numFmtId="168" fontId="225" fillId="0" borderId="82" xfId="2" applyNumberFormat="1" applyFont="1" applyFill="1" applyBorder="1" applyAlignment="1">
      <alignment horizontal="center" vertical="center"/>
    </xf>
    <xf numFmtId="178" fontId="99" fillId="0" borderId="81" xfId="1" applyNumberFormat="1" applyFont="1" applyFill="1" applyBorder="1" applyAlignment="1">
      <alignment horizontal="center"/>
    </xf>
    <xf numFmtId="179" fontId="98" fillId="0" borderId="81" xfId="1" applyNumberFormat="1" applyFont="1" applyFill="1" applyBorder="1" applyAlignment="1">
      <alignment horizontal="center"/>
    </xf>
    <xf numFmtId="168" fontId="225" fillId="0" borderId="38" xfId="2" applyNumberFormat="1" applyFont="1" applyFill="1" applyBorder="1" applyAlignment="1">
      <alignment horizontal="center" vertical="center"/>
    </xf>
    <xf numFmtId="178" fontId="99" fillId="0" borderId="23" xfId="1" applyNumberFormat="1" applyFont="1" applyFill="1" applyBorder="1" applyAlignment="1">
      <alignment horizontal="center"/>
    </xf>
    <xf numFmtId="179" fontId="87" fillId="0" borderId="23" xfId="1" applyNumberFormat="1" applyFont="1" applyFill="1" applyBorder="1" applyAlignment="1">
      <alignment horizontal="center"/>
    </xf>
    <xf numFmtId="168" fontId="225" fillId="0" borderId="39" xfId="2" applyNumberFormat="1" applyFont="1" applyFill="1" applyBorder="1" applyAlignment="1">
      <alignment horizontal="center" vertical="center"/>
    </xf>
    <xf numFmtId="178" fontId="99" fillId="0" borderId="13" xfId="1" applyNumberFormat="1" applyFont="1" applyFill="1" applyBorder="1" applyAlignment="1">
      <alignment horizontal="center"/>
    </xf>
    <xf numFmtId="179" fontId="87" fillId="0" borderId="13" xfId="1" applyNumberFormat="1" applyFont="1" applyFill="1" applyBorder="1" applyAlignment="1">
      <alignment horizontal="center"/>
    </xf>
    <xf numFmtId="168" fontId="225" fillId="0" borderId="58" xfId="2" applyNumberFormat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 textRotation="90"/>
    </xf>
    <xf numFmtId="0" fontId="227" fillId="0" borderId="0" xfId="1" applyFont="1" applyAlignment="1">
      <alignment horizontal="left" vertical="center"/>
    </xf>
    <xf numFmtId="198" fontId="16" fillId="0" borderId="134" xfId="1" applyNumberFormat="1" applyFont="1" applyFill="1" applyBorder="1" applyAlignment="1" applyProtection="1">
      <alignment horizontal="center" vertical="center"/>
    </xf>
    <xf numFmtId="0" fontId="169" fillId="0" borderId="126" xfId="1" applyFont="1" applyFill="1" applyBorder="1" applyAlignment="1">
      <alignment horizontal="center"/>
    </xf>
    <xf numFmtId="0" fontId="229" fillId="0" borderId="0" xfId="1" applyFont="1"/>
    <xf numFmtId="169" fontId="132" fillId="0" borderId="0" xfId="3" applyNumberFormat="1" applyFont="1" applyAlignment="1">
      <alignment vertical="center"/>
    </xf>
    <xf numFmtId="174" fontId="133" fillId="0" borderId="0" xfId="3" applyNumberFormat="1" applyFont="1" applyAlignment="1">
      <alignment vertical="center"/>
    </xf>
    <xf numFmtId="0" fontId="230" fillId="0" borderId="128" xfId="1" applyFont="1" applyFill="1" applyBorder="1" applyAlignment="1">
      <alignment horizontal="center" vertical="center"/>
    </xf>
    <xf numFmtId="0" fontId="230" fillId="0" borderId="127" xfId="1" applyFont="1" applyFill="1" applyBorder="1" applyAlignment="1">
      <alignment horizontal="center" vertical="center"/>
    </xf>
    <xf numFmtId="0" fontId="182" fillId="0" borderId="0" xfId="1" applyFont="1" applyFill="1" applyAlignment="1">
      <alignment horizontal="center"/>
    </xf>
    <xf numFmtId="0" fontId="169" fillId="0" borderId="128" xfId="1" applyFont="1" applyFill="1" applyBorder="1" applyAlignment="1">
      <alignment horizontal="center" vertical="center"/>
    </xf>
    <xf numFmtId="0" fontId="169" fillId="0" borderId="127" xfId="1" applyFont="1" applyFill="1" applyBorder="1" applyAlignment="1">
      <alignment horizontal="center" vertical="center"/>
    </xf>
    <xf numFmtId="0" fontId="231" fillId="10" borderId="0" xfId="1" applyFont="1" applyFill="1" applyAlignment="1">
      <alignment horizontal="center"/>
    </xf>
    <xf numFmtId="2" fontId="164" fillId="0" borderId="0" xfId="1" applyNumberFormat="1" applyFont="1" applyFill="1" applyAlignment="1">
      <alignment horizontal="center"/>
    </xf>
    <xf numFmtId="2" fontId="16" fillId="0" borderId="0" xfId="1" applyNumberFormat="1" applyFont="1" applyFill="1" applyBorder="1" applyAlignment="1">
      <alignment horizontal="center"/>
    </xf>
    <xf numFmtId="193" fontId="62" fillId="15" borderId="0" xfId="1" applyNumberFormat="1" applyFont="1" applyFill="1" applyAlignment="1">
      <alignment horizontal="center"/>
    </xf>
    <xf numFmtId="0" fontId="232" fillId="0" borderId="0" xfId="0" applyFont="1" applyAlignment="1">
      <alignment vertical="center"/>
    </xf>
    <xf numFmtId="0" fontId="232" fillId="0" borderId="0" xfId="0" quotePrefix="1" applyFont="1" applyAlignment="1">
      <alignment horizontal="center" vertical="center"/>
    </xf>
    <xf numFmtId="181" fontId="232" fillId="0" borderId="0" xfId="0" applyNumberFormat="1" applyFont="1" applyAlignment="1">
      <alignment horizontal="center" vertical="center"/>
    </xf>
    <xf numFmtId="174" fontId="232" fillId="0" borderId="0" xfId="3" applyNumberFormat="1" applyFont="1" applyAlignment="1">
      <alignment vertical="center"/>
    </xf>
    <xf numFmtId="174" fontId="133" fillId="0" borderId="0" xfId="3" applyNumberFormat="1" applyFont="1" applyAlignment="1">
      <alignment horizontal="center" vertical="center"/>
    </xf>
    <xf numFmtId="169" fontId="132" fillId="0" borderId="0" xfId="3" applyNumberFormat="1" applyFont="1" applyAlignment="1">
      <alignment horizontal="center" vertical="center"/>
    </xf>
    <xf numFmtId="0" fontId="169" fillId="0" borderId="0" xfId="1" applyFont="1" applyFill="1" applyBorder="1" applyAlignment="1">
      <alignment horizontal="right"/>
    </xf>
    <xf numFmtId="182" fontId="164" fillId="0" borderId="0" xfId="1" applyNumberFormat="1" applyFont="1" applyFill="1" applyBorder="1" applyAlignment="1">
      <alignment horizontal="center"/>
    </xf>
    <xf numFmtId="188" fontId="16" fillId="0" borderId="0" xfId="1" applyNumberFormat="1" applyFont="1" applyFill="1" applyBorder="1" applyAlignment="1">
      <alignment horizontal="center"/>
    </xf>
    <xf numFmtId="1" fontId="16" fillId="0" borderId="0" xfId="1" applyNumberFormat="1" applyFont="1" applyFill="1" applyBorder="1" applyAlignment="1" applyProtection="1">
      <alignment horizontal="center"/>
      <protection locked="0"/>
    </xf>
    <xf numFmtId="40" fontId="180" fillId="0" borderId="0" xfId="1" applyNumberFormat="1" applyFont="1" applyFill="1" applyBorder="1" applyAlignment="1">
      <alignment horizontal="center"/>
    </xf>
    <xf numFmtId="169" fontId="16" fillId="0" borderId="0" xfId="1" applyNumberFormat="1" applyFont="1" applyFill="1" applyBorder="1" applyAlignment="1">
      <alignment horizontal="center"/>
    </xf>
    <xf numFmtId="183" fontId="62" fillId="0" borderId="0" xfId="1" applyNumberFormat="1" applyFont="1" applyFill="1" applyBorder="1" applyAlignment="1">
      <alignment horizontal="center"/>
    </xf>
    <xf numFmtId="0" fontId="1" fillId="0" borderId="0" xfId="1" applyFont="1" applyBorder="1"/>
    <xf numFmtId="0" fontId="168" fillId="0" borderId="0" xfId="1" applyFont="1" applyFill="1" applyBorder="1"/>
    <xf numFmtId="2" fontId="1" fillId="0" borderId="0" xfId="1" applyNumberFormat="1" applyFont="1" applyFill="1" applyBorder="1" applyAlignment="1">
      <alignment horizontal="center"/>
    </xf>
    <xf numFmtId="187" fontId="1" fillId="0" borderId="0" xfId="1" applyNumberFormat="1"/>
    <xf numFmtId="43" fontId="1" fillId="0" borderId="0" xfId="1" applyNumberFormat="1"/>
    <xf numFmtId="1" fontId="1" fillId="0" borderId="0" xfId="1" applyNumberFormat="1"/>
    <xf numFmtId="187" fontId="30" fillId="0" borderId="14" xfId="1" applyNumberFormat="1" applyFont="1" applyBorder="1"/>
    <xf numFmtId="0" fontId="30" fillId="0" borderId="13" xfId="1" applyFont="1" applyBorder="1"/>
    <xf numFmtId="40" fontId="233" fillId="0" borderId="121" xfId="1" applyNumberFormat="1" applyFont="1" applyFill="1" applyBorder="1" applyAlignment="1">
      <alignment horizontal="center"/>
    </xf>
    <xf numFmtId="187" fontId="234" fillId="0" borderId="0" xfId="1" applyNumberFormat="1" applyFont="1" applyFill="1" applyBorder="1" applyAlignment="1">
      <alignment horizontal="right"/>
    </xf>
    <xf numFmtId="43" fontId="30" fillId="0" borderId="0" xfId="1" applyNumberFormat="1" applyFont="1"/>
    <xf numFmtId="0" fontId="45" fillId="0" borderId="0" xfId="1" applyFont="1" applyFill="1" applyAlignment="1">
      <alignment horizontal="right"/>
    </xf>
    <xf numFmtId="0" fontId="235" fillId="0" borderId="0" xfId="1" applyFont="1" applyFill="1"/>
    <xf numFmtId="182" fontId="236" fillId="0" borderId="0" xfId="1" applyNumberFormat="1" applyFont="1" applyFill="1" applyAlignment="1">
      <alignment horizontal="center"/>
    </xf>
    <xf numFmtId="182" fontId="30" fillId="0" borderId="0" xfId="1" applyNumberFormat="1" applyFont="1" applyFill="1" applyBorder="1" applyAlignment="1">
      <alignment horizontal="center"/>
    </xf>
    <xf numFmtId="188" fontId="30" fillId="0" borderId="121" xfId="1" applyNumberFormat="1" applyFont="1" applyFill="1" applyBorder="1" applyAlignment="1">
      <alignment horizontal="center"/>
    </xf>
    <xf numFmtId="1" fontId="30" fillId="0" borderId="121" xfId="1" applyNumberFormat="1" applyFont="1" applyFill="1" applyBorder="1" applyAlignment="1" applyProtection="1">
      <alignment horizontal="center"/>
      <protection locked="0"/>
    </xf>
    <xf numFmtId="40" fontId="30" fillId="0" borderId="0" xfId="1" applyNumberFormat="1" applyFont="1" applyFill="1" applyBorder="1" applyAlignment="1">
      <alignment horizontal="center"/>
    </xf>
    <xf numFmtId="40" fontId="30" fillId="0" borderId="0" xfId="1" applyNumberFormat="1" applyFont="1" applyFill="1" applyAlignment="1">
      <alignment horizontal="center"/>
    </xf>
    <xf numFmtId="2" fontId="30" fillId="0" borderId="121" xfId="1" applyNumberFormat="1" applyFont="1" applyFill="1" applyBorder="1" applyAlignment="1">
      <alignment horizontal="center"/>
    </xf>
    <xf numFmtId="169" fontId="30" fillId="0" borderId="0" xfId="1" applyNumberFormat="1" applyFont="1" applyFill="1" applyAlignment="1">
      <alignment horizontal="center"/>
    </xf>
    <xf numFmtId="183" fontId="50" fillId="0" borderId="0" xfId="1" applyNumberFormat="1" applyFont="1" applyFill="1" applyAlignment="1">
      <alignment horizontal="center"/>
    </xf>
    <xf numFmtId="174" fontId="30" fillId="0" borderId="0" xfId="6" applyNumberFormat="1" applyFont="1" applyAlignment="1">
      <alignment vertical="center"/>
    </xf>
    <xf numFmtId="0" fontId="30" fillId="0" borderId="0" xfId="1" applyFont="1" applyFill="1"/>
    <xf numFmtId="182" fontId="30" fillId="0" borderId="0" xfId="1" applyNumberFormat="1" applyFont="1" applyFill="1" applyAlignment="1">
      <alignment horizontal="center"/>
    </xf>
    <xf numFmtId="168" fontId="225" fillId="10" borderId="106" xfId="2" applyNumberFormat="1" applyFont="1" applyFill="1" applyBorder="1" applyAlignment="1">
      <alignment horizontal="center" vertical="center"/>
    </xf>
    <xf numFmtId="168" fontId="225" fillId="10" borderId="69" xfId="2" applyNumberFormat="1" applyFont="1" applyFill="1" applyBorder="1" applyAlignment="1">
      <alignment horizontal="center" vertical="center"/>
    </xf>
    <xf numFmtId="168" fontId="225" fillId="10" borderId="82" xfId="2" applyNumberFormat="1" applyFont="1" applyFill="1" applyBorder="1" applyAlignment="1">
      <alignment horizontal="center" vertical="center"/>
    </xf>
    <xf numFmtId="168" fontId="225" fillId="10" borderId="38" xfId="2" applyNumberFormat="1" applyFont="1" applyFill="1" applyBorder="1" applyAlignment="1">
      <alignment horizontal="center" vertical="center"/>
    </xf>
    <xf numFmtId="0" fontId="1" fillId="0" borderId="9" xfId="1" applyBorder="1" applyAlignment="1">
      <alignment horizontal="left" indent="2"/>
    </xf>
    <xf numFmtId="0" fontId="1" fillId="0" borderId="9" xfId="1" applyFont="1" applyFill="1" applyBorder="1" applyAlignment="1">
      <alignment horizontal="center"/>
    </xf>
    <xf numFmtId="14" fontId="1" fillId="0" borderId="9" xfId="1" applyNumberFormat="1" applyFont="1" applyFill="1" applyBorder="1" applyAlignment="1">
      <alignment horizontal="center"/>
    </xf>
    <xf numFmtId="166" fontId="9" fillId="0" borderId="0" xfId="1" applyNumberFormat="1" applyFont="1" applyAlignment="1">
      <alignment horizontal="center"/>
    </xf>
    <xf numFmtId="0" fontId="1" fillId="2" borderId="0" xfId="1" applyFill="1" applyAlignment="1">
      <alignment horizontal="left"/>
    </xf>
    <xf numFmtId="166" fontId="9" fillId="3" borderId="2" xfId="1" applyNumberFormat="1" applyFont="1" applyFill="1" applyBorder="1" applyAlignment="1">
      <alignment horizontal="center"/>
    </xf>
    <xf numFmtId="166" fontId="9" fillId="3" borderId="0" xfId="1" applyNumberFormat="1" applyFont="1" applyFill="1" applyBorder="1" applyAlignment="1">
      <alignment horizontal="center"/>
    </xf>
    <xf numFmtId="166" fontId="9" fillId="3" borderId="0" xfId="1" applyNumberFormat="1" applyFont="1" applyFill="1" applyAlignment="1">
      <alignment horizontal="center"/>
    </xf>
    <xf numFmtId="166" fontId="9" fillId="3" borderId="8" xfId="1" applyNumberFormat="1" applyFont="1" applyFill="1" applyBorder="1" applyAlignment="1">
      <alignment horizontal="center"/>
    </xf>
    <xf numFmtId="166" fontId="1" fillId="0" borderId="0" xfId="1" applyNumberFormat="1" applyFont="1" applyBorder="1" applyAlignment="1">
      <alignment horizontal="center"/>
    </xf>
    <xf numFmtId="0" fontId="120" fillId="0" borderId="48" xfId="1" applyFont="1" applyBorder="1" applyAlignment="1">
      <alignment horizontal="center" vertical="center"/>
    </xf>
    <xf numFmtId="0" fontId="120" fillId="0" borderId="47" xfId="1" applyFont="1" applyBorder="1" applyAlignment="1">
      <alignment horizontal="center" vertical="center"/>
    </xf>
    <xf numFmtId="0" fontId="120" fillId="0" borderId="46" xfId="1" applyFont="1" applyBorder="1" applyAlignment="1">
      <alignment horizontal="center" vertical="center"/>
    </xf>
    <xf numFmtId="0" fontId="120" fillId="0" borderId="36" xfId="1" applyFont="1" applyBorder="1" applyAlignment="1">
      <alignment horizontal="center" vertical="center"/>
    </xf>
    <xf numFmtId="0" fontId="120" fillId="0" borderId="35" xfId="1" applyFont="1" applyBorder="1" applyAlignment="1">
      <alignment horizontal="center" vertical="center"/>
    </xf>
    <xf numFmtId="0" fontId="120" fillId="0" borderId="33" xfId="1" applyFont="1" applyBorder="1" applyAlignment="1">
      <alignment horizontal="center" vertical="center"/>
    </xf>
    <xf numFmtId="0" fontId="1" fillId="0" borderId="55" xfId="1" applyFont="1" applyBorder="1" applyAlignment="1">
      <alignment horizontal="center"/>
    </xf>
    <xf numFmtId="0" fontId="1" fillId="0" borderId="53" xfId="1" applyFont="1" applyBorder="1" applyAlignment="1">
      <alignment horizontal="center"/>
    </xf>
    <xf numFmtId="0" fontId="1" fillId="0" borderId="60" xfId="1" applyFont="1" applyBorder="1" applyAlignment="1">
      <alignment horizontal="center"/>
    </xf>
    <xf numFmtId="0" fontId="1" fillId="0" borderId="52" xfId="1" applyFont="1" applyBorder="1" applyAlignment="1">
      <alignment horizontal="center"/>
    </xf>
    <xf numFmtId="0" fontId="96" fillId="10" borderId="75" xfId="1" applyFont="1" applyFill="1" applyBorder="1" applyAlignment="1">
      <alignment horizontal="center" vertical="center" textRotation="90"/>
    </xf>
    <xf numFmtId="0" fontId="96" fillId="10" borderId="67" xfId="1" applyFont="1" applyFill="1" applyBorder="1" applyAlignment="1">
      <alignment horizontal="center" vertical="center" textRotation="90"/>
    </xf>
    <xf numFmtId="0" fontId="96" fillId="10" borderId="41" xfId="1" applyFont="1" applyFill="1" applyBorder="1" applyAlignment="1">
      <alignment horizontal="center" vertical="center" textRotation="90"/>
    </xf>
    <xf numFmtId="166" fontId="1" fillId="0" borderId="0" xfId="1" applyNumberFormat="1" applyFont="1" applyAlignment="1">
      <alignment horizontal="center"/>
    </xf>
    <xf numFmtId="0" fontId="96" fillId="10" borderId="102" xfId="1" applyFont="1" applyFill="1" applyBorder="1" applyAlignment="1">
      <alignment horizontal="center" vertical="center" textRotation="90"/>
    </xf>
    <xf numFmtId="0" fontId="96" fillId="10" borderId="75" xfId="1" applyFont="1" applyFill="1" applyBorder="1" applyAlignment="1">
      <alignment horizontal="center" vertical="center" textRotation="90" shrinkToFit="1"/>
    </xf>
    <xf numFmtId="0" fontId="96" fillId="10" borderId="67" xfId="1" applyFont="1" applyFill="1" applyBorder="1" applyAlignment="1">
      <alignment horizontal="center" vertical="center" textRotation="90" shrinkToFit="1"/>
    </xf>
    <xf numFmtId="0" fontId="96" fillId="10" borderId="41" xfId="1" applyFont="1" applyFill="1" applyBorder="1" applyAlignment="1">
      <alignment horizontal="center" vertical="center" textRotation="90" shrinkToFit="1"/>
    </xf>
    <xf numFmtId="0" fontId="2" fillId="0" borderId="75" xfId="1" applyFont="1" applyFill="1" applyBorder="1" applyAlignment="1">
      <alignment horizontal="center" vertical="center" textRotation="90" shrinkToFit="1"/>
    </xf>
    <xf numFmtId="0" fontId="2" fillId="0" borderId="67" xfId="1" applyFont="1" applyFill="1" applyBorder="1" applyAlignment="1">
      <alignment horizontal="center" vertical="center" textRotation="90" shrinkToFit="1"/>
    </xf>
    <xf numFmtId="0" fontId="2" fillId="0" borderId="41" xfId="1" applyFont="1" applyFill="1" applyBorder="1" applyAlignment="1">
      <alignment horizontal="center" vertical="center" textRotation="90" shrinkToFit="1"/>
    </xf>
    <xf numFmtId="166" fontId="9" fillId="0" borderId="0" xfId="1" applyNumberFormat="1" applyFont="1" applyFill="1" applyBorder="1" applyAlignment="1">
      <alignment horizontal="center"/>
    </xf>
    <xf numFmtId="166" fontId="9" fillId="3" borderId="5" xfId="1" applyNumberFormat="1" applyFont="1" applyFill="1" applyBorder="1" applyAlignment="1">
      <alignment horizontal="center"/>
    </xf>
    <xf numFmtId="166" fontId="9" fillId="3" borderId="7" xfId="1" applyNumberFormat="1" applyFont="1" applyFill="1" applyBorder="1" applyAlignment="1">
      <alignment horizontal="center"/>
    </xf>
    <xf numFmtId="166" fontId="9" fillId="4" borderId="10" xfId="1" applyNumberFormat="1" applyFont="1" applyFill="1" applyBorder="1" applyAlignment="1">
      <alignment horizontal="center"/>
    </xf>
    <xf numFmtId="166" fontId="9" fillId="4" borderId="10" xfId="1" applyNumberFormat="1" applyFont="1" applyFill="1" applyBorder="1" applyAlignment="1">
      <alignment horizontal="center" vertical="center"/>
    </xf>
    <xf numFmtId="166" fontId="9" fillId="4" borderId="0" xfId="1" applyNumberFormat="1" applyFont="1" applyFill="1" applyBorder="1" applyAlignment="1">
      <alignment horizontal="center"/>
    </xf>
    <xf numFmtId="166" fontId="9" fillId="4" borderId="12" xfId="1" applyNumberFormat="1" applyFont="1" applyFill="1" applyBorder="1" applyAlignment="1">
      <alignment horizontal="center"/>
    </xf>
    <xf numFmtId="0" fontId="1" fillId="0" borderId="0" xfId="1" applyAlignment="1">
      <alignment horizontal="left"/>
    </xf>
    <xf numFmtId="166" fontId="22" fillId="4" borderId="10" xfId="1" applyNumberFormat="1" applyFont="1" applyFill="1" applyBorder="1" applyAlignment="1">
      <alignment horizontal="center"/>
    </xf>
    <xf numFmtId="0" fontId="1" fillId="5" borderId="11" xfId="1" applyFill="1" applyBorder="1" applyAlignment="1">
      <alignment horizontal="left" indent="2"/>
    </xf>
    <xf numFmtId="0" fontId="1" fillId="5" borderId="11" xfId="1" applyFill="1" applyBorder="1" applyAlignment="1">
      <alignment horizontal="center"/>
    </xf>
    <xf numFmtId="14" fontId="13" fillId="5" borderId="11" xfId="1" applyNumberFormat="1" applyFont="1" applyFill="1" applyBorder="1" applyAlignment="1">
      <alignment horizontal="center"/>
    </xf>
    <xf numFmtId="166" fontId="31" fillId="4" borderId="0" xfId="1" applyNumberFormat="1" applyFont="1" applyFill="1" applyBorder="1" applyAlignment="1">
      <alignment horizontal="center"/>
    </xf>
    <xf numFmtId="49" fontId="44" fillId="0" borderId="0" xfId="1" applyNumberFormat="1" applyFont="1" applyBorder="1" applyAlignment="1">
      <alignment horizontal="center"/>
    </xf>
    <xf numFmtId="169" fontId="43" fillId="0" borderId="0" xfId="2" applyNumberFormat="1" applyFont="1" applyBorder="1" applyAlignment="1">
      <alignment horizontal="center"/>
    </xf>
    <xf numFmtId="14" fontId="24" fillId="0" borderId="16" xfId="1" applyNumberFormat="1" applyFont="1" applyBorder="1" applyAlignment="1">
      <alignment horizontal="right" vertical="center"/>
    </xf>
    <xf numFmtId="173" fontId="44" fillId="0" borderId="0" xfId="2" applyNumberFormat="1" applyFont="1" applyBorder="1" applyAlignment="1">
      <alignment horizontal="center" vertical="center"/>
    </xf>
    <xf numFmtId="169" fontId="43" fillId="0" borderId="0" xfId="2" applyNumberFormat="1" applyFont="1" applyBorder="1" applyAlignment="1">
      <alignment horizontal="left" vertical="center"/>
    </xf>
    <xf numFmtId="172" fontId="2" fillId="0" borderId="0" xfId="1" applyNumberFormat="1" applyFont="1" applyFill="1" applyBorder="1" applyAlignment="1">
      <alignment horizontal="center" vertical="center"/>
    </xf>
    <xf numFmtId="172" fontId="2" fillId="0" borderId="16" xfId="1" applyNumberFormat="1" applyFont="1" applyFill="1" applyBorder="1" applyAlignment="1">
      <alignment horizontal="center" vertical="center"/>
    </xf>
    <xf numFmtId="171" fontId="42" fillId="0" borderId="16" xfId="1" applyNumberFormat="1" applyFont="1" applyFill="1" applyBorder="1" applyAlignment="1">
      <alignment horizontal="center"/>
    </xf>
    <xf numFmtId="170" fontId="41" fillId="0" borderId="16" xfId="1" applyNumberFormat="1" applyFont="1" applyFill="1" applyBorder="1" applyAlignment="1">
      <alignment horizontal="center"/>
    </xf>
    <xf numFmtId="170" fontId="41" fillId="0" borderId="15" xfId="1" applyNumberFormat="1" applyFont="1" applyFill="1" applyBorder="1" applyAlignment="1">
      <alignment horizontal="center"/>
    </xf>
    <xf numFmtId="169" fontId="40" fillId="0" borderId="0" xfId="2" applyNumberFormat="1" applyFont="1" applyBorder="1" applyAlignment="1">
      <alignment horizontal="center"/>
    </xf>
    <xf numFmtId="0" fontId="24" fillId="0" borderId="16" xfId="1" applyFont="1" applyBorder="1" applyAlignment="1">
      <alignment horizontal="right" vertical="center"/>
    </xf>
    <xf numFmtId="0" fontId="1" fillId="0" borderId="32" xfId="1" applyBorder="1" applyAlignment="1">
      <alignment horizontal="justify"/>
    </xf>
    <xf numFmtId="0" fontId="1" fillId="0" borderId="9" xfId="1" applyBorder="1" applyAlignment="1">
      <alignment horizontal="justify"/>
    </xf>
    <xf numFmtId="0" fontId="1" fillId="0" borderId="27" xfId="1" applyBorder="1" applyAlignment="1">
      <alignment horizontal="justify"/>
    </xf>
    <xf numFmtId="0" fontId="1" fillId="0" borderId="23" xfId="1" applyBorder="1" applyAlignment="1">
      <alignment horizontal="justify"/>
    </xf>
    <xf numFmtId="0" fontId="57" fillId="0" borderId="0" xfId="1" applyFont="1" applyBorder="1" applyAlignment="1">
      <alignment horizontal="center"/>
    </xf>
    <xf numFmtId="169" fontId="56" fillId="0" borderId="0" xfId="2" applyNumberFormat="1" applyFont="1" applyBorder="1" applyAlignment="1">
      <alignment horizontal="center"/>
    </xf>
    <xf numFmtId="0" fontId="30" fillId="0" borderId="44" xfId="1" applyFont="1" applyBorder="1" applyAlignment="1">
      <alignment horizontal="justify"/>
    </xf>
    <xf numFmtId="0" fontId="1" fillId="0" borderId="25" xfId="1" applyBorder="1" applyAlignment="1">
      <alignment horizontal="justify"/>
    </xf>
    <xf numFmtId="0" fontId="30" fillId="0" borderId="43" xfId="1" applyFont="1" applyBorder="1" applyAlignment="1">
      <alignment horizontal="justify"/>
    </xf>
    <xf numFmtId="0" fontId="1" fillId="0" borderId="41" xfId="1" applyBorder="1" applyAlignment="1">
      <alignment horizontal="justify"/>
    </xf>
    <xf numFmtId="49" fontId="44" fillId="0" borderId="39" xfId="1" applyNumberFormat="1" applyFont="1" applyBorder="1" applyAlignment="1">
      <alignment horizontal="center"/>
    </xf>
    <xf numFmtId="49" fontId="44" fillId="0" borderId="5" xfId="1" applyNumberFormat="1" applyFont="1" applyBorder="1" applyAlignment="1">
      <alignment horizontal="center"/>
    </xf>
    <xf numFmtId="169" fontId="43" fillId="0" borderId="5" xfId="2" applyNumberFormat="1" applyFont="1" applyBorder="1" applyAlignment="1">
      <alignment horizontal="center"/>
    </xf>
    <xf numFmtId="169" fontId="43" fillId="0" borderId="37" xfId="2" applyNumberFormat="1" applyFont="1" applyBorder="1" applyAlignment="1">
      <alignment horizontal="center"/>
    </xf>
    <xf numFmtId="175" fontId="64" fillId="0" borderId="29" xfId="1" applyNumberFormat="1" applyFont="1" applyFill="1" applyBorder="1" applyAlignment="1">
      <alignment horizontal="center"/>
    </xf>
    <xf numFmtId="175" fontId="64" fillId="0" borderId="31" xfId="1" applyNumberFormat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39" fontId="5" fillId="0" borderId="16" xfId="2" applyNumberFormat="1" applyFont="1" applyBorder="1" applyAlignment="1">
      <alignment horizontal="center"/>
    </xf>
    <xf numFmtId="39" fontId="5" fillId="0" borderId="15" xfId="2" applyNumberFormat="1" applyFont="1" applyBorder="1" applyAlignment="1">
      <alignment horizontal="center"/>
    </xf>
    <xf numFmtId="0" fontId="30" fillId="0" borderId="45" xfId="1" applyFont="1" applyBorder="1" applyAlignment="1">
      <alignment horizontal="justify"/>
    </xf>
    <xf numFmtId="0" fontId="1" fillId="0" borderId="42" xfId="1" applyBorder="1" applyAlignment="1">
      <alignment horizontal="justify"/>
    </xf>
    <xf numFmtId="0" fontId="1" fillId="0" borderId="25" xfId="1" applyFont="1" applyBorder="1" applyAlignment="1">
      <alignment horizontal="justify"/>
    </xf>
    <xf numFmtId="0" fontId="2" fillId="0" borderId="2" xfId="1" applyFont="1" applyBorder="1" applyAlignment="1">
      <alignment horizontal="left" indent="1"/>
    </xf>
    <xf numFmtId="166" fontId="9" fillId="6" borderId="0" xfId="1" applyNumberFormat="1" applyFont="1" applyFill="1" applyBorder="1" applyAlignment="1">
      <alignment horizontal="center"/>
    </xf>
    <xf numFmtId="166" fontId="9" fillId="7" borderId="0" xfId="1" applyNumberFormat="1" applyFont="1" applyFill="1" applyBorder="1" applyAlignment="1">
      <alignment horizontal="center" vertical="center"/>
    </xf>
    <xf numFmtId="166" fontId="9" fillId="3" borderId="0" xfId="1" applyNumberFormat="1" applyFont="1" applyFill="1" applyBorder="1" applyAlignment="1">
      <alignment horizontal="center" vertical="center"/>
    </xf>
    <xf numFmtId="166" fontId="9" fillId="4" borderId="0" xfId="1" applyNumberFormat="1" applyFont="1" applyFill="1" applyBorder="1" applyAlignment="1">
      <alignment horizontal="center" vertical="center"/>
    </xf>
    <xf numFmtId="0" fontId="81" fillId="0" borderId="0" xfId="1" applyFont="1" applyAlignment="1">
      <alignment horizontal="center"/>
    </xf>
    <xf numFmtId="177" fontId="75" fillId="0" borderId="50" xfId="1" applyNumberFormat="1" applyFont="1" applyBorder="1" applyAlignment="1">
      <alignment horizontal="left"/>
    </xf>
    <xf numFmtId="177" fontId="75" fillId="0" borderId="49" xfId="1" applyNumberFormat="1" applyFont="1" applyBorder="1" applyAlignment="1">
      <alignment horizontal="left"/>
    </xf>
    <xf numFmtId="177" fontId="75" fillId="0" borderId="5" xfId="1" applyNumberFormat="1" applyFont="1" applyBorder="1" applyAlignment="1">
      <alignment horizontal="left"/>
    </xf>
    <xf numFmtId="177" fontId="75" fillId="0" borderId="13" xfId="1" applyNumberFormat="1" applyFont="1" applyBorder="1" applyAlignment="1">
      <alignment horizontal="left"/>
    </xf>
    <xf numFmtId="0" fontId="52" fillId="0" borderId="14" xfId="1" applyFont="1" applyBorder="1" applyAlignment="1">
      <alignment horizontal="center"/>
    </xf>
    <xf numFmtId="0" fontId="52" fillId="0" borderId="5" xfId="1" applyFont="1" applyBorder="1" applyAlignment="1">
      <alignment horizontal="center"/>
    </xf>
    <xf numFmtId="0" fontId="52" fillId="0" borderId="13" xfId="1" applyFont="1" applyBorder="1" applyAlignment="1">
      <alignment horizontal="center"/>
    </xf>
    <xf numFmtId="0" fontId="16" fillId="0" borderId="75" xfId="1" applyFont="1" applyBorder="1" applyAlignment="1">
      <alignment horizontal="center" vertical="center" textRotation="90"/>
    </xf>
    <xf numFmtId="0" fontId="16" fillId="0" borderId="67" xfId="1" applyFont="1" applyBorder="1" applyAlignment="1">
      <alignment horizontal="center" vertical="center" textRotation="90"/>
    </xf>
    <xf numFmtId="0" fontId="16" fillId="0" borderId="57" xfId="1" applyFont="1" applyBorder="1" applyAlignment="1">
      <alignment horizontal="center" vertical="center" textRotation="90"/>
    </xf>
    <xf numFmtId="0" fontId="100" fillId="0" borderId="73" xfId="1" applyFont="1" applyBorder="1" applyAlignment="1">
      <alignment horizontal="left" vertical="center" indent="1"/>
    </xf>
    <xf numFmtId="0" fontId="100" fillId="0" borderId="70" xfId="1" applyFont="1" applyBorder="1" applyAlignment="1">
      <alignment horizontal="left" vertical="center" indent="1"/>
    </xf>
    <xf numFmtId="0" fontId="100" fillId="0" borderId="33" xfId="1" applyFont="1" applyBorder="1" applyAlignment="1">
      <alignment horizontal="left" vertical="center" indent="1"/>
    </xf>
    <xf numFmtId="0" fontId="86" fillId="0" borderId="55" xfId="1" applyFont="1" applyBorder="1" applyAlignment="1">
      <alignment horizontal="center"/>
    </xf>
    <xf numFmtId="0" fontId="86" fillId="0" borderId="53" xfId="1" applyFont="1" applyBorder="1" applyAlignment="1">
      <alignment horizontal="center"/>
    </xf>
    <xf numFmtId="0" fontId="86" fillId="0" borderId="60" xfId="1" applyFont="1" applyBorder="1" applyAlignment="1">
      <alignment horizontal="center"/>
    </xf>
    <xf numFmtId="0" fontId="86" fillId="0" borderId="52" xfId="1" applyFont="1" applyBorder="1" applyAlignment="1">
      <alignment horizontal="center"/>
    </xf>
    <xf numFmtId="0" fontId="86" fillId="0" borderId="58" xfId="1" applyFont="1" applyBorder="1" applyAlignment="1">
      <alignment horizontal="center"/>
    </xf>
    <xf numFmtId="0" fontId="86" fillId="0" borderId="34" xfId="1" applyFont="1" applyBorder="1" applyAlignment="1">
      <alignment horizontal="center"/>
    </xf>
    <xf numFmtId="0" fontId="86" fillId="0" borderId="59" xfId="1" applyFont="1" applyBorder="1" applyAlignment="1">
      <alignment horizontal="center"/>
    </xf>
    <xf numFmtId="0" fontId="86" fillId="0" borderId="57" xfId="1" applyFont="1" applyBorder="1" applyAlignment="1">
      <alignment horizontal="center"/>
    </xf>
    <xf numFmtId="0" fontId="91" fillId="0" borderId="55" xfId="1" applyFont="1" applyBorder="1" applyAlignment="1">
      <alignment horizontal="center"/>
    </xf>
    <xf numFmtId="0" fontId="91" fillId="0" borderId="53" xfId="1" applyFont="1" applyBorder="1" applyAlignment="1">
      <alignment horizontal="center"/>
    </xf>
    <xf numFmtId="0" fontId="91" fillId="0" borderId="52" xfId="1" applyFont="1" applyBorder="1" applyAlignment="1">
      <alignment horizontal="center"/>
    </xf>
    <xf numFmtId="0" fontId="5" fillId="0" borderId="67" xfId="1" applyFont="1" applyBorder="1" applyAlignment="1">
      <alignment horizontal="center" vertical="center" textRotation="90"/>
    </xf>
    <xf numFmtId="0" fontId="5" fillId="0" borderId="57" xfId="1" applyFont="1" applyBorder="1" applyAlignment="1">
      <alignment horizontal="center" vertical="center" textRotation="90"/>
    </xf>
    <xf numFmtId="0" fontId="5" fillId="4" borderId="67" xfId="1" applyFont="1" applyFill="1" applyBorder="1" applyAlignment="1">
      <alignment horizontal="center" vertical="center" textRotation="90"/>
    </xf>
    <xf numFmtId="0" fontId="5" fillId="0" borderId="75" xfId="1" applyFont="1" applyFill="1" applyBorder="1" applyAlignment="1">
      <alignment horizontal="center" vertical="center" textRotation="90"/>
    </xf>
    <xf numFmtId="0" fontId="5" fillId="0" borderId="67" xfId="1" applyFont="1" applyFill="1" applyBorder="1" applyAlignment="1">
      <alignment horizontal="center" vertical="center" textRotation="90"/>
    </xf>
    <xf numFmtId="0" fontId="5" fillId="0" borderId="57" xfId="1" applyFont="1" applyFill="1" applyBorder="1" applyAlignment="1">
      <alignment horizontal="center" vertical="center" textRotation="90"/>
    </xf>
    <xf numFmtId="0" fontId="5" fillId="8" borderId="75" xfId="1" applyFont="1" applyFill="1" applyBorder="1" applyAlignment="1">
      <alignment horizontal="center" vertical="center" textRotation="90"/>
    </xf>
    <xf numFmtId="0" fontId="5" fillId="8" borderId="67" xfId="1" applyFont="1" applyFill="1" applyBorder="1" applyAlignment="1">
      <alignment horizontal="center" vertical="center" textRotation="90"/>
    </xf>
    <xf numFmtId="0" fontId="5" fillId="8" borderId="57" xfId="1" applyFont="1" applyFill="1" applyBorder="1" applyAlignment="1">
      <alignment horizontal="center" vertical="center" textRotation="90"/>
    </xf>
    <xf numFmtId="0" fontId="93" fillId="11" borderId="67" xfId="1" applyFont="1" applyFill="1" applyBorder="1" applyAlignment="1">
      <alignment horizontal="center" vertical="center" textRotation="90"/>
    </xf>
    <xf numFmtId="0" fontId="93" fillId="11" borderId="57" xfId="1" applyFont="1" applyFill="1" applyBorder="1" applyAlignment="1">
      <alignment horizontal="center" vertical="center" textRotation="90"/>
    </xf>
    <xf numFmtId="0" fontId="89" fillId="0" borderId="54" xfId="1" applyFont="1" applyBorder="1" applyAlignment="1">
      <alignment horizontal="center"/>
    </xf>
    <xf numFmtId="0" fontId="89" fillId="0" borderId="53" xfId="1" applyFont="1" applyBorder="1" applyAlignment="1">
      <alignment horizontal="center"/>
    </xf>
    <xf numFmtId="0" fontId="89" fillId="0" borderId="52" xfId="1" applyFont="1" applyBorder="1" applyAlignment="1">
      <alignment horizontal="center"/>
    </xf>
    <xf numFmtId="0" fontId="89" fillId="0" borderId="55" xfId="1" applyFont="1" applyBorder="1" applyAlignment="1">
      <alignment horizontal="center"/>
    </xf>
    <xf numFmtId="0" fontId="100" fillId="0" borderId="79" xfId="1" applyFont="1" applyBorder="1" applyAlignment="1">
      <alignment horizontal="left" vertical="center" indent="1"/>
    </xf>
    <xf numFmtId="0" fontId="5" fillId="4" borderId="41" xfId="1" applyFont="1" applyFill="1" applyBorder="1" applyAlignment="1">
      <alignment horizontal="center" vertical="center" textRotation="90"/>
    </xf>
    <xf numFmtId="0" fontId="5" fillId="4" borderId="75" xfId="1" applyFont="1" applyFill="1" applyBorder="1" applyAlignment="1">
      <alignment horizontal="center" vertical="center" textRotation="90"/>
    </xf>
    <xf numFmtId="0" fontId="5" fillId="8" borderId="41" xfId="1" applyFont="1" applyFill="1" applyBorder="1" applyAlignment="1">
      <alignment horizontal="center" vertical="center" textRotation="90"/>
    </xf>
    <xf numFmtId="0" fontId="93" fillId="0" borderId="75" xfId="1" applyFont="1" applyFill="1" applyBorder="1" applyAlignment="1">
      <alignment horizontal="center" vertical="center" textRotation="90"/>
    </xf>
    <xf numFmtId="0" fontId="93" fillId="0" borderId="67" xfId="1" applyFont="1" applyFill="1" applyBorder="1" applyAlignment="1">
      <alignment horizontal="center" vertical="center" textRotation="90"/>
    </xf>
    <xf numFmtId="0" fontId="93" fillId="0" borderId="41" xfId="1" applyFont="1" applyFill="1" applyBorder="1" applyAlignment="1">
      <alignment horizontal="center" vertical="center" textRotation="90"/>
    </xf>
    <xf numFmtId="0" fontId="16" fillId="0" borderId="41" xfId="1" applyFont="1" applyBorder="1" applyAlignment="1">
      <alignment horizontal="center" vertical="center" textRotation="90"/>
    </xf>
    <xf numFmtId="0" fontId="5" fillId="5" borderId="75" xfId="1" applyFont="1" applyFill="1" applyBorder="1" applyAlignment="1">
      <alignment horizontal="center" vertical="center" textRotation="90"/>
    </xf>
    <xf numFmtId="0" fontId="5" fillId="5" borderId="67" xfId="1" applyFont="1" applyFill="1" applyBorder="1" applyAlignment="1">
      <alignment horizontal="center" vertical="center" textRotation="90"/>
    </xf>
    <xf numFmtId="0" fontId="5" fillId="5" borderId="41" xfId="1" applyFont="1" applyFill="1" applyBorder="1" applyAlignment="1">
      <alignment horizontal="center" vertical="center" textRotation="90"/>
    </xf>
    <xf numFmtId="0" fontId="1" fillId="0" borderId="75" xfId="1" applyBorder="1" applyAlignment="1">
      <alignment horizontal="center" vertical="center" textRotation="90"/>
    </xf>
    <xf numFmtId="0" fontId="1" fillId="0" borderId="67" xfId="1" applyBorder="1" applyAlignment="1">
      <alignment horizontal="center" vertical="center" textRotation="90"/>
    </xf>
    <xf numFmtId="0" fontId="1" fillId="0" borderId="41" xfId="1" applyBorder="1" applyAlignment="1">
      <alignment horizontal="center" vertical="center" textRotation="90"/>
    </xf>
    <xf numFmtId="0" fontId="1" fillId="0" borderId="76" xfId="1" applyBorder="1" applyAlignment="1">
      <alignment horizontal="center" vertical="center" textRotation="90"/>
    </xf>
    <xf numFmtId="0" fontId="1" fillId="0" borderId="68" xfId="1" applyBorder="1" applyAlignment="1">
      <alignment horizontal="center" vertical="center" textRotation="90"/>
    </xf>
    <xf numFmtId="0" fontId="1" fillId="0" borderId="25" xfId="1" applyBorder="1" applyAlignment="1">
      <alignment horizontal="center" vertical="center" textRotation="90"/>
    </xf>
    <xf numFmtId="0" fontId="16" fillId="0" borderId="88" xfId="1" applyFont="1" applyBorder="1" applyAlignment="1">
      <alignment horizontal="center" vertical="center" textRotation="90"/>
    </xf>
    <xf numFmtId="0" fontId="16" fillId="0" borderId="21" xfId="1" applyFont="1" applyBorder="1" applyAlignment="1">
      <alignment horizontal="center" vertical="center" textRotation="90"/>
    </xf>
    <xf numFmtId="0" fontId="16" fillId="0" borderId="83" xfId="1" applyFont="1" applyBorder="1" applyAlignment="1">
      <alignment horizontal="center" vertical="center" textRotation="90"/>
    </xf>
    <xf numFmtId="0" fontId="16" fillId="0" borderId="76" xfId="1" applyFont="1" applyBorder="1" applyAlignment="1">
      <alignment horizontal="center" vertical="center" textRotation="90"/>
    </xf>
    <xf numFmtId="0" fontId="16" fillId="0" borderId="68" xfId="1" applyFont="1" applyBorder="1" applyAlignment="1">
      <alignment horizontal="center" vertical="center" textRotation="90"/>
    </xf>
    <xf numFmtId="0" fontId="16" fillId="0" borderId="34" xfId="1" applyFont="1" applyBorder="1" applyAlignment="1">
      <alignment horizontal="center" vertical="center" textRotation="90"/>
    </xf>
    <xf numFmtId="0" fontId="93" fillId="11" borderId="75" xfId="1" applyFont="1" applyFill="1" applyBorder="1" applyAlignment="1">
      <alignment horizontal="center" vertical="center" textRotation="90"/>
    </xf>
    <xf numFmtId="0" fontId="93" fillId="11" borderId="41" xfId="1" applyFont="1" applyFill="1" applyBorder="1" applyAlignment="1">
      <alignment horizontal="center" vertical="center" textRotation="90"/>
    </xf>
    <xf numFmtId="0" fontId="96" fillId="12" borderId="75" xfId="1" applyFont="1" applyFill="1" applyBorder="1" applyAlignment="1">
      <alignment horizontal="center" vertical="center" textRotation="90"/>
    </xf>
    <xf numFmtId="0" fontId="96" fillId="12" borderId="67" xfId="1" applyFont="1" applyFill="1" applyBorder="1" applyAlignment="1">
      <alignment horizontal="center" vertical="center" textRotation="90"/>
    </xf>
    <xf numFmtId="0" fontId="96" fillId="12" borderId="41" xfId="1" applyFont="1" applyFill="1" applyBorder="1" applyAlignment="1">
      <alignment horizontal="center" vertical="center" textRotation="90"/>
    </xf>
    <xf numFmtId="0" fontId="96" fillId="4" borderId="75" xfId="1" applyFont="1" applyFill="1" applyBorder="1" applyAlignment="1">
      <alignment horizontal="center" vertical="center" textRotation="90"/>
    </xf>
    <xf numFmtId="0" fontId="96" fillId="4" borderId="67" xfId="1" applyFont="1" applyFill="1" applyBorder="1" applyAlignment="1">
      <alignment horizontal="center" vertical="center" textRotation="90"/>
    </xf>
    <xf numFmtId="0" fontId="96" fillId="4" borderId="41" xfId="1" applyFont="1" applyFill="1" applyBorder="1" applyAlignment="1">
      <alignment horizontal="center" vertical="center" textRotation="90"/>
    </xf>
    <xf numFmtId="0" fontId="93" fillId="0" borderId="57" xfId="1" applyFont="1" applyFill="1" applyBorder="1" applyAlignment="1">
      <alignment horizontal="center" vertical="center" textRotation="90"/>
    </xf>
    <xf numFmtId="0" fontId="96" fillId="0" borderId="75" xfId="1" applyFont="1" applyFill="1" applyBorder="1" applyAlignment="1">
      <alignment horizontal="center" vertical="center" textRotation="90"/>
    </xf>
    <xf numFmtId="0" fontId="96" fillId="0" borderId="67" xfId="1" applyFont="1" applyFill="1" applyBorder="1" applyAlignment="1">
      <alignment horizontal="center" vertical="center" textRotation="90"/>
    </xf>
    <xf numFmtId="0" fontId="96" fillId="0" borderId="40" xfId="1" applyFont="1" applyFill="1" applyBorder="1" applyAlignment="1">
      <alignment horizontal="center" vertical="center" textRotation="90"/>
    </xf>
    <xf numFmtId="0" fontId="107" fillId="8" borderId="75" xfId="1" applyFont="1" applyFill="1" applyBorder="1" applyAlignment="1">
      <alignment horizontal="center" vertical="center" textRotation="90"/>
    </xf>
    <xf numFmtId="0" fontId="107" fillId="8" borderId="67" xfId="1" applyFont="1" applyFill="1" applyBorder="1" applyAlignment="1">
      <alignment horizontal="center" vertical="center" textRotation="90"/>
    </xf>
    <xf numFmtId="0" fontId="107" fillId="8" borderId="41" xfId="1" applyFont="1" applyFill="1" applyBorder="1" applyAlignment="1">
      <alignment horizontal="center" vertical="center" textRotation="90"/>
    </xf>
    <xf numFmtId="0" fontId="51" fillId="0" borderId="75" xfId="1" applyFont="1" applyBorder="1" applyAlignment="1">
      <alignment horizontal="center" vertical="center" textRotation="90"/>
    </xf>
    <xf numFmtId="0" fontId="51" fillId="0" borderId="67" xfId="1" applyFont="1" applyBorder="1" applyAlignment="1">
      <alignment horizontal="center" vertical="center" textRotation="90"/>
    </xf>
    <xf numFmtId="0" fontId="51" fillId="0" borderId="41" xfId="1" applyFont="1" applyBorder="1" applyAlignment="1">
      <alignment horizontal="center" vertical="center" textRotation="90"/>
    </xf>
    <xf numFmtId="0" fontId="5" fillId="5" borderId="96" xfId="1" applyFont="1" applyFill="1" applyBorder="1" applyAlignment="1">
      <alignment horizontal="center" vertical="center" textRotation="90"/>
    </xf>
    <xf numFmtId="0" fontId="107" fillId="4" borderId="75" xfId="1" applyFont="1" applyFill="1" applyBorder="1" applyAlignment="1">
      <alignment horizontal="center" vertical="center" textRotation="90"/>
    </xf>
    <xf numFmtId="0" fontId="107" fillId="4" borderId="67" xfId="1" applyFont="1" applyFill="1" applyBorder="1" applyAlignment="1">
      <alignment horizontal="center" vertical="center" textRotation="90"/>
    </xf>
    <xf numFmtId="0" fontId="107" fillId="4" borderId="41" xfId="1" applyFont="1" applyFill="1" applyBorder="1" applyAlignment="1">
      <alignment horizontal="center" vertical="center" textRotation="90"/>
    </xf>
    <xf numFmtId="0" fontId="16" fillId="0" borderId="25" xfId="1" applyFont="1" applyBorder="1" applyAlignment="1">
      <alignment horizontal="center" vertical="center" textRotation="90"/>
    </xf>
    <xf numFmtId="0" fontId="107" fillId="5" borderId="75" xfId="1" applyFont="1" applyFill="1" applyBorder="1" applyAlignment="1">
      <alignment horizontal="center" vertical="center" textRotation="90"/>
    </xf>
    <xf numFmtId="0" fontId="107" fillId="5" borderId="67" xfId="1" applyFont="1" applyFill="1" applyBorder="1" applyAlignment="1">
      <alignment horizontal="center" vertical="center" textRotation="90"/>
    </xf>
    <xf numFmtId="0" fontId="107" fillId="5" borderId="41" xfId="1" applyFont="1" applyFill="1" applyBorder="1" applyAlignment="1">
      <alignment horizontal="center" vertical="center" textRotation="90"/>
    </xf>
    <xf numFmtId="0" fontId="1" fillId="0" borderId="88" xfId="1" applyBorder="1" applyAlignment="1">
      <alignment horizontal="center" vertical="center" textRotation="90"/>
    </xf>
    <xf numFmtId="0" fontId="1" fillId="0" borderId="21" xfId="1" applyBorder="1" applyAlignment="1">
      <alignment horizontal="center" vertical="center" textRotation="90"/>
    </xf>
    <xf numFmtId="0" fontId="1" fillId="0" borderId="83" xfId="1" applyBorder="1" applyAlignment="1">
      <alignment horizontal="center" vertical="center" textRotation="90"/>
    </xf>
    <xf numFmtId="0" fontId="51" fillId="0" borderId="102" xfId="1" applyFont="1" applyBorder="1" applyAlignment="1">
      <alignment horizontal="center" vertical="center" textRotation="90"/>
    </xf>
    <xf numFmtId="0" fontId="51" fillId="0" borderId="43" xfId="1" applyFont="1" applyBorder="1" applyAlignment="1">
      <alignment horizontal="center" vertical="center" textRotation="90"/>
    </xf>
    <xf numFmtId="0" fontId="107" fillId="8" borderId="43" xfId="1" applyFont="1" applyFill="1" applyBorder="1" applyAlignment="1">
      <alignment horizontal="center" vertical="center" textRotation="90"/>
    </xf>
    <xf numFmtId="0" fontId="100" fillId="0" borderId="46" xfId="1" applyFont="1" applyBorder="1" applyAlignment="1">
      <alignment horizontal="left" vertical="center" indent="1"/>
    </xf>
    <xf numFmtId="0" fontId="51" fillId="0" borderId="88" xfId="1" applyFont="1" applyBorder="1" applyAlignment="1">
      <alignment horizontal="center" vertical="center" textRotation="90"/>
    </xf>
    <xf numFmtId="0" fontId="51" fillId="0" borderId="21" xfId="1" applyFont="1" applyBorder="1" applyAlignment="1">
      <alignment horizontal="center" vertical="center" textRotation="90"/>
    </xf>
    <xf numFmtId="0" fontId="51" fillId="0" borderId="83" xfId="1" applyFont="1" applyBorder="1" applyAlignment="1">
      <alignment horizontal="center" vertical="center" textRotation="90"/>
    </xf>
    <xf numFmtId="0" fontId="96" fillId="12" borderId="75" xfId="1" applyFont="1" applyFill="1" applyBorder="1" applyAlignment="1">
      <alignment horizontal="center" vertical="center" textRotation="90" shrinkToFit="1"/>
    </xf>
    <xf numFmtId="0" fontId="96" fillId="12" borderId="67" xfId="1" applyFont="1" applyFill="1" applyBorder="1" applyAlignment="1">
      <alignment horizontal="center" vertical="center" textRotation="90" shrinkToFit="1"/>
    </xf>
    <xf numFmtId="0" fontId="96" fillId="12" borderId="41" xfId="1" applyFont="1" applyFill="1" applyBorder="1" applyAlignment="1">
      <alignment horizontal="center" vertical="center" textRotation="90" shrinkToFit="1"/>
    </xf>
    <xf numFmtId="0" fontId="90" fillId="0" borderId="111" xfId="1" applyFont="1" applyBorder="1" applyAlignment="1">
      <alignment horizontal="center" vertical="center" textRotation="255"/>
    </xf>
    <xf numFmtId="0" fontId="90" fillId="0" borderId="65" xfId="1" applyFont="1" applyBorder="1" applyAlignment="1">
      <alignment horizontal="center" vertical="center" textRotation="255"/>
    </xf>
    <xf numFmtId="0" fontId="90" fillId="0" borderId="56" xfId="1" applyFont="1" applyBorder="1" applyAlignment="1">
      <alignment horizontal="center" vertical="center" textRotation="255"/>
    </xf>
    <xf numFmtId="0" fontId="86" fillId="0" borderId="104" xfId="1" applyFont="1" applyBorder="1" applyAlignment="1">
      <alignment horizontal="center"/>
    </xf>
    <xf numFmtId="0" fontId="86" fillId="0" borderId="103" xfId="1" applyFont="1" applyBorder="1" applyAlignment="1">
      <alignment horizontal="center"/>
    </xf>
    <xf numFmtId="0" fontId="86" fillId="0" borderId="109" xfId="1" applyFont="1" applyBorder="1" applyAlignment="1">
      <alignment horizontal="center"/>
    </xf>
    <xf numFmtId="0" fontId="115" fillId="0" borderId="104" xfId="1" applyFont="1" applyBorder="1" applyAlignment="1">
      <alignment horizontal="center"/>
    </xf>
    <xf numFmtId="0" fontId="115" fillId="0" borderId="103" xfId="1" applyFont="1" applyBorder="1" applyAlignment="1">
      <alignment horizontal="center"/>
    </xf>
    <xf numFmtId="0" fontId="115" fillId="0" borderId="109" xfId="1" applyFont="1" applyBorder="1" applyAlignment="1">
      <alignment horizontal="center"/>
    </xf>
    <xf numFmtId="0" fontId="42" fillId="0" borderId="104" xfId="1" applyFont="1" applyBorder="1" applyAlignment="1">
      <alignment horizontal="center"/>
    </xf>
    <xf numFmtId="0" fontId="42" fillId="0" borderId="103" xfId="1" applyFont="1" applyBorder="1" applyAlignment="1">
      <alignment horizontal="center"/>
    </xf>
    <xf numFmtId="0" fontId="42" fillId="0" borderId="109" xfId="1" applyFont="1" applyBorder="1" applyAlignment="1">
      <alignment horizontal="center"/>
    </xf>
    <xf numFmtId="0" fontId="114" fillId="0" borderId="0" xfId="1" applyFont="1" applyAlignment="1">
      <alignment horizontal="center"/>
    </xf>
    <xf numFmtId="0" fontId="51" fillId="0" borderId="101" xfId="1" applyFont="1" applyBorder="1" applyAlignment="1">
      <alignment horizontal="center" vertical="center" textRotation="90"/>
    </xf>
    <xf numFmtId="0" fontId="51" fillId="0" borderId="68" xfId="1" applyFont="1" applyBorder="1" applyAlignment="1">
      <alignment horizontal="center" vertical="center" textRotation="90"/>
    </xf>
    <xf numFmtId="0" fontId="51" fillId="0" borderId="25" xfId="1" applyFont="1" applyBorder="1" applyAlignment="1">
      <alignment horizontal="center" vertical="center" textRotation="90"/>
    </xf>
    <xf numFmtId="0" fontId="89" fillId="0" borderId="104" xfId="1" applyFont="1" applyBorder="1" applyAlignment="1">
      <alignment horizontal="center"/>
    </xf>
    <xf numFmtId="0" fontId="89" fillId="0" borderId="103" xfId="1" applyFont="1" applyBorder="1" applyAlignment="1">
      <alignment horizontal="center"/>
    </xf>
    <xf numFmtId="0" fontId="89" fillId="0" borderId="109" xfId="1" applyFont="1" applyBorder="1" applyAlignment="1">
      <alignment horizontal="center"/>
    </xf>
    <xf numFmtId="0" fontId="51" fillId="0" borderId="76" xfId="1" applyFont="1" applyBorder="1" applyAlignment="1">
      <alignment horizontal="center" vertical="center" textRotation="90"/>
    </xf>
    <xf numFmtId="0" fontId="121" fillId="0" borderId="48" xfId="1" applyFont="1" applyBorder="1" applyAlignment="1">
      <alignment horizontal="center" vertical="center"/>
    </xf>
    <xf numFmtId="0" fontId="121" fillId="0" borderId="47" xfId="1" applyFont="1" applyBorder="1" applyAlignment="1">
      <alignment horizontal="center" vertical="center"/>
    </xf>
    <xf numFmtId="0" fontId="121" fillId="0" borderId="46" xfId="1" applyFont="1" applyBorder="1" applyAlignment="1">
      <alignment horizontal="center" vertical="center"/>
    </xf>
    <xf numFmtId="0" fontId="121" fillId="0" borderId="36" xfId="1" applyFont="1" applyBorder="1" applyAlignment="1">
      <alignment horizontal="center" vertical="center"/>
    </xf>
    <xf numFmtId="0" fontId="121" fillId="0" borderId="35" xfId="1" applyFont="1" applyBorder="1" applyAlignment="1">
      <alignment horizontal="center" vertical="center"/>
    </xf>
    <xf numFmtId="0" fontId="121" fillId="0" borderId="33" xfId="1" applyFont="1" applyBorder="1" applyAlignment="1">
      <alignment horizontal="center" vertical="center"/>
    </xf>
    <xf numFmtId="0" fontId="122" fillId="0" borderId="48" xfId="1" applyFont="1" applyBorder="1" applyAlignment="1">
      <alignment horizontal="center" vertical="center"/>
    </xf>
    <xf numFmtId="0" fontId="122" fillId="0" borderId="47" xfId="1" applyFont="1" applyBorder="1" applyAlignment="1">
      <alignment horizontal="center" vertical="center"/>
    </xf>
    <xf numFmtId="0" fontId="122" fillId="0" borderId="46" xfId="1" applyFont="1" applyBorder="1" applyAlignment="1">
      <alignment horizontal="center" vertical="center"/>
    </xf>
    <xf numFmtId="0" fontId="122" fillId="0" borderId="36" xfId="1" applyFont="1" applyBorder="1" applyAlignment="1">
      <alignment horizontal="center" vertical="center"/>
    </xf>
    <xf numFmtId="0" fontId="122" fillId="0" borderId="35" xfId="1" applyFont="1" applyBorder="1" applyAlignment="1">
      <alignment horizontal="center" vertical="center"/>
    </xf>
    <xf numFmtId="0" fontId="122" fillId="0" borderId="33" xfId="1" applyFont="1" applyBorder="1" applyAlignment="1">
      <alignment horizontal="center" vertical="center"/>
    </xf>
    <xf numFmtId="0" fontId="86" fillId="0" borderId="112" xfId="1" applyFont="1" applyBorder="1" applyAlignment="1">
      <alignment horizontal="center"/>
    </xf>
    <xf numFmtId="0" fontId="91" fillId="0" borderId="104" xfId="1" applyFont="1" applyBorder="1" applyAlignment="1">
      <alignment horizontal="center"/>
    </xf>
    <xf numFmtId="0" fontId="91" fillId="0" borderId="103" xfId="1" applyFont="1" applyBorder="1" applyAlignment="1">
      <alignment horizontal="center"/>
    </xf>
    <xf numFmtId="0" fontId="91" fillId="0" borderId="109" xfId="1" applyFont="1" applyBorder="1" applyAlignment="1">
      <alignment horizontal="center"/>
    </xf>
    <xf numFmtId="0" fontId="97" fillId="0" borderId="48" xfId="1" applyFont="1" applyBorder="1" applyAlignment="1">
      <alignment horizontal="center" vertical="center"/>
    </xf>
    <xf numFmtId="0" fontId="97" fillId="0" borderId="47" xfId="1" applyFont="1" applyBorder="1" applyAlignment="1">
      <alignment horizontal="center" vertical="center"/>
    </xf>
    <xf numFmtId="0" fontId="97" fillId="0" borderId="46" xfId="1" applyFont="1" applyBorder="1" applyAlignment="1">
      <alignment horizontal="center" vertical="center"/>
    </xf>
    <xf numFmtId="0" fontId="97" fillId="0" borderId="36" xfId="1" applyFont="1" applyBorder="1" applyAlignment="1">
      <alignment horizontal="center" vertical="center"/>
    </xf>
    <xf numFmtId="0" fontId="97" fillId="0" borderId="35" xfId="1" applyFont="1" applyBorder="1" applyAlignment="1">
      <alignment horizontal="center" vertical="center"/>
    </xf>
    <xf numFmtId="0" fontId="97" fillId="0" borderId="33" xfId="1" applyFont="1" applyBorder="1" applyAlignment="1">
      <alignment horizontal="center" vertical="center"/>
    </xf>
    <xf numFmtId="0" fontId="101" fillId="0" borderId="0" xfId="1" applyFont="1" applyAlignment="1">
      <alignment horizontal="center" vertical="center"/>
    </xf>
    <xf numFmtId="0" fontId="119" fillId="0" borderId="48" xfId="1" applyFont="1" applyBorder="1" applyAlignment="1">
      <alignment horizontal="center" vertical="center"/>
    </xf>
    <xf numFmtId="0" fontId="119" fillId="0" borderId="47" xfId="1" applyFont="1" applyBorder="1" applyAlignment="1">
      <alignment horizontal="center" vertical="center"/>
    </xf>
    <xf numFmtId="0" fontId="119" fillId="0" borderId="46" xfId="1" applyFont="1" applyBorder="1" applyAlignment="1">
      <alignment horizontal="center" vertical="center"/>
    </xf>
    <xf numFmtId="0" fontId="119" fillId="0" borderId="36" xfId="1" applyFont="1" applyBorder="1" applyAlignment="1">
      <alignment horizontal="center" vertical="center"/>
    </xf>
    <xf numFmtId="0" fontId="119" fillId="0" borderId="35" xfId="1" applyFont="1" applyBorder="1" applyAlignment="1">
      <alignment horizontal="center" vertical="center"/>
    </xf>
    <xf numFmtId="0" fontId="119" fillId="0" borderId="33" xfId="1" applyFont="1" applyBorder="1" applyAlignment="1">
      <alignment horizontal="center" vertical="center"/>
    </xf>
    <xf numFmtId="0" fontId="118" fillId="0" borderId="48" xfId="1" applyFont="1" applyBorder="1" applyAlignment="1">
      <alignment horizontal="center" vertical="center"/>
    </xf>
    <xf numFmtId="0" fontId="118" fillId="0" borderId="47" xfId="1" applyFont="1" applyBorder="1" applyAlignment="1">
      <alignment horizontal="center" vertical="center"/>
    </xf>
    <xf numFmtId="0" fontId="118" fillId="0" borderId="46" xfId="1" applyFont="1" applyBorder="1" applyAlignment="1">
      <alignment horizontal="center" vertical="center"/>
    </xf>
    <xf numFmtId="0" fontId="118" fillId="0" borderId="36" xfId="1" applyFont="1" applyBorder="1" applyAlignment="1">
      <alignment horizontal="center" vertical="center"/>
    </xf>
    <xf numFmtId="0" fontId="118" fillId="0" borderId="35" xfId="1" applyFont="1" applyBorder="1" applyAlignment="1">
      <alignment horizontal="center" vertical="center"/>
    </xf>
    <xf numFmtId="0" fontId="118" fillId="0" borderId="33" xfId="1" applyFont="1" applyBorder="1" applyAlignment="1">
      <alignment horizontal="center" vertical="center"/>
    </xf>
    <xf numFmtId="0" fontId="117" fillId="0" borderId="48" xfId="1" applyFont="1" applyBorder="1" applyAlignment="1">
      <alignment horizontal="center" vertical="center"/>
    </xf>
    <xf numFmtId="0" fontId="117" fillId="0" borderId="47" xfId="1" applyFont="1" applyBorder="1" applyAlignment="1">
      <alignment horizontal="center" vertical="center"/>
    </xf>
    <xf numFmtId="0" fontId="117" fillId="0" borderId="46" xfId="1" applyFont="1" applyBorder="1" applyAlignment="1">
      <alignment horizontal="center" vertical="center"/>
    </xf>
    <xf numFmtId="0" fontId="117" fillId="0" borderId="36" xfId="1" applyFont="1" applyBorder="1" applyAlignment="1">
      <alignment horizontal="center" vertical="center"/>
    </xf>
    <xf numFmtId="0" fontId="117" fillId="0" borderId="35" xfId="1" applyFont="1" applyBorder="1" applyAlignment="1">
      <alignment horizontal="center" vertical="center"/>
    </xf>
    <xf numFmtId="0" fontId="117" fillId="0" borderId="33" xfId="1" applyFont="1" applyBorder="1" applyAlignment="1">
      <alignment horizontal="center" vertical="center"/>
    </xf>
    <xf numFmtId="0" fontId="116" fillId="0" borderId="48" xfId="1" applyFont="1" applyBorder="1" applyAlignment="1">
      <alignment horizontal="center" vertical="center"/>
    </xf>
    <xf numFmtId="0" fontId="116" fillId="0" borderId="47" xfId="1" applyFont="1" applyBorder="1" applyAlignment="1">
      <alignment horizontal="center" vertical="center"/>
    </xf>
    <xf numFmtId="0" fontId="116" fillId="0" borderId="46" xfId="1" applyFont="1" applyBorder="1" applyAlignment="1">
      <alignment horizontal="center" vertical="center"/>
    </xf>
    <xf numFmtId="0" fontId="116" fillId="0" borderId="36" xfId="1" applyFont="1" applyBorder="1" applyAlignment="1">
      <alignment horizontal="center" vertical="center"/>
    </xf>
    <xf numFmtId="0" fontId="116" fillId="0" borderId="35" xfId="1" applyFont="1" applyBorder="1" applyAlignment="1">
      <alignment horizontal="center" vertical="center"/>
    </xf>
    <xf numFmtId="0" fontId="116" fillId="0" borderId="33" xfId="1" applyFont="1" applyBorder="1" applyAlignment="1">
      <alignment horizontal="center" vertical="center"/>
    </xf>
    <xf numFmtId="0" fontId="107" fillId="5" borderId="43" xfId="1" applyFont="1" applyFill="1" applyBorder="1" applyAlignment="1">
      <alignment horizontal="center" vertical="center" textRotation="90"/>
    </xf>
    <xf numFmtId="0" fontId="89" fillId="0" borderId="110" xfId="1" applyFont="1" applyBorder="1" applyAlignment="1">
      <alignment horizontal="center"/>
    </xf>
    <xf numFmtId="0" fontId="42" fillId="0" borderId="110" xfId="1" applyFont="1" applyBorder="1" applyAlignment="1">
      <alignment horizontal="center"/>
    </xf>
    <xf numFmtId="0" fontId="108" fillId="0" borderId="75" xfId="1" applyFont="1" applyFill="1" applyBorder="1" applyAlignment="1">
      <alignment horizontal="center" vertical="center" textRotation="90"/>
    </xf>
    <xf numFmtId="0" fontId="108" fillId="0" borderId="67" xfId="1" applyFont="1" applyFill="1" applyBorder="1" applyAlignment="1">
      <alignment horizontal="center" vertical="center" textRotation="90"/>
    </xf>
    <xf numFmtId="0" fontId="108" fillId="0" borderId="41" xfId="1" applyFont="1" applyFill="1" applyBorder="1" applyAlignment="1">
      <alignment horizontal="center" vertical="center" textRotation="90"/>
    </xf>
    <xf numFmtId="0" fontId="96" fillId="12" borderId="102" xfId="1" applyFont="1" applyFill="1" applyBorder="1" applyAlignment="1">
      <alignment horizontal="center" vertical="center" textRotation="90"/>
    </xf>
    <xf numFmtId="0" fontId="96" fillId="4" borderId="102" xfId="1" applyFont="1" applyFill="1" applyBorder="1" applyAlignment="1">
      <alignment horizontal="center" vertical="center" textRotation="90"/>
    </xf>
    <xf numFmtId="0" fontId="107" fillId="4" borderId="102" xfId="1" applyFont="1" applyFill="1" applyBorder="1" applyAlignment="1">
      <alignment horizontal="center" vertical="center" textRotation="90"/>
    </xf>
    <xf numFmtId="0" fontId="107" fillId="8" borderId="102" xfId="1" applyFont="1" applyFill="1" applyBorder="1" applyAlignment="1">
      <alignment horizontal="center" vertical="center" textRotation="90"/>
    </xf>
    <xf numFmtId="0" fontId="108" fillId="0" borderId="43" xfId="1" applyFont="1" applyFill="1" applyBorder="1" applyAlignment="1">
      <alignment horizontal="center" vertical="center" textRotation="90"/>
    </xf>
    <xf numFmtId="0" fontId="92" fillId="0" borderId="55" xfId="1" applyFont="1" applyBorder="1" applyAlignment="1">
      <alignment horizontal="center"/>
    </xf>
    <xf numFmtId="0" fontId="92" fillId="0" borderId="53" xfId="1" applyFont="1" applyBorder="1" applyAlignment="1">
      <alignment horizontal="center"/>
    </xf>
    <xf numFmtId="0" fontId="92" fillId="0" borderId="60" xfId="1" applyFont="1" applyBorder="1" applyAlignment="1">
      <alignment horizontal="center"/>
    </xf>
    <xf numFmtId="0" fontId="92" fillId="0" borderId="52" xfId="1" applyFont="1" applyBorder="1" applyAlignment="1">
      <alignment horizontal="center"/>
    </xf>
    <xf numFmtId="0" fontId="226" fillId="0" borderId="51" xfId="1" applyFont="1" applyBorder="1" applyAlignment="1">
      <alignment horizontal="center" vertical="center"/>
    </xf>
    <xf numFmtId="0" fontId="226" fillId="0" borderId="50" xfId="1" applyFont="1" applyBorder="1" applyAlignment="1">
      <alignment horizontal="center" vertical="center"/>
    </xf>
    <xf numFmtId="0" fontId="226" fillId="0" borderId="49" xfId="1" applyFont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 textRotation="90"/>
    </xf>
    <xf numFmtId="0" fontId="2" fillId="0" borderId="67" xfId="1" applyFont="1" applyFill="1" applyBorder="1" applyAlignment="1">
      <alignment horizontal="center" vertical="center" textRotation="90"/>
    </xf>
    <xf numFmtId="0" fontId="2" fillId="0" borderId="41" xfId="1" applyFont="1" applyFill="1" applyBorder="1" applyAlignment="1">
      <alignment horizontal="center" vertical="center" textRotation="90"/>
    </xf>
    <xf numFmtId="0" fontId="223" fillId="0" borderId="48" xfId="1" applyFont="1" applyBorder="1" applyAlignment="1">
      <alignment horizontal="center" vertical="center"/>
    </xf>
    <xf numFmtId="0" fontId="223" fillId="0" borderId="47" xfId="1" applyFont="1" applyBorder="1" applyAlignment="1">
      <alignment horizontal="center" vertical="center"/>
    </xf>
    <xf numFmtId="0" fontId="223" fillId="0" borderId="46" xfId="1" applyFont="1" applyBorder="1" applyAlignment="1">
      <alignment horizontal="center" vertical="center"/>
    </xf>
    <xf numFmtId="0" fontId="223" fillId="0" borderId="36" xfId="1" applyFont="1" applyBorder="1" applyAlignment="1">
      <alignment horizontal="center" vertical="center"/>
    </xf>
    <xf numFmtId="0" fontId="223" fillId="0" borderId="35" xfId="1" applyFont="1" applyBorder="1" applyAlignment="1">
      <alignment horizontal="center" vertical="center"/>
    </xf>
    <xf numFmtId="0" fontId="223" fillId="0" borderId="33" xfId="1" applyFont="1" applyBorder="1" applyAlignment="1">
      <alignment horizontal="center" vertical="center"/>
    </xf>
    <xf numFmtId="0" fontId="224" fillId="0" borderId="51" xfId="0" applyFont="1" applyBorder="1" applyAlignment="1">
      <alignment horizontal="center"/>
    </xf>
    <xf numFmtId="0" fontId="224" fillId="0" borderId="50" xfId="0" applyFont="1" applyBorder="1" applyAlignment="1">
      <alignment horizontal="center"/>
    </xf>
    <xf numFmtId="0" fontId="224" fillId="0" borderId="49" xfId="0" applyFont="1" applyBorder="1" applyAlignment="1">
      <alignment horizontal="center"/>
    </xf>
    <xf numFmtId="0" fontId="2" fillId="10" borderId="102" xfId="1" applyFont="1" applyFill="1" applyBorder="1" applyAlignment="1">
      <alignment horizontal="center" vertical="center" textRotation="90"/>
    </xf>
    <xf numFmtId="0" fontId="2" fillId="10" borderId="67" xfId="1" applyFont="1" applyFill="1" applyBorder="1" applyAlignment="1">
      <alignment horizontal="center" vertical="center" textRotation="90"/>
    </xf>
    <xf numFmtId="0" fontId="2" fillId="10" borderId="41" xfId="1" applyFont="1" applyFill="1" applyBorder="1" applyAlignment="1">
      <alignment horizontal="center" vertical="center" textRotation="90"/>
    </xf>
    <xf numFmtId="0" fontId="2" fillId="10" borderId="75" xfId="1" applyFont="1" applyFill="1" applyBorder="1" applyAlignment="1">
      <alignment horizontal="center" vertical="center" textRotation="90"/>
    </xf>
    <xf numFmtId="0" fontId="145" fillId="0" borderId="0" xfId="1" applyFont="1" applyFill="1" applyAlignment="1">
      <alignment horizontal="left" vertical="center"/>
    </xf>
    <xf numFmtId="169" fontId="44" fillId="0" borderId="5" xfId="6" applyNumberFormat="1" applyFont="1" applyBorder="1" applyAlignment="1">
      <alignment horizontal="center" vertical="center"/>
    </xf>
    <xf numFmtId="169" fontId="44" fillId="0" borderId="13" xfId="6" applyNumberFormat="1" applyFont="1" applyBorder="1" applyAlignment="1">
      <alignment horizontal="center" vertical="center"/>
    </xf>
    <xf numFmtId="187" fontId="157" fillId="0" borderId="5" xfId="6" applyNumberFormat="1" applyFont="1" applyBorder="1" applyAlignment="1">
      <alignment horizontal="center" vertical="center"/>
    </xf>
    <xf numFmtId="187" fontId="157" fillId="0" borderId="13" xfId="6" applyNumberFormat="1" applyFont="1" applyBorder="1" applyAlignment="1">
      <alignment horizontal="center" vertical="center"/>
    </xf>
    <xf numFmtId="187" fontId="153" fillId="0" borderId="5" xfId="6" applyNumberFormat="1" applyFont="1" applyBorder="1" applyAlignment="1">
      <alignment horizontal="center" vertical="center"/>
    </xf>
    <xf numFmtId="187" fontId="153" fillId="0" borderId="13" xfId="6" applyNumberFormat="1" applyFont="1" applyBorder="1" applyAlignment="1">
      <alignment horizontal="center" vertical="center"/>
    </xf>
    <xf numFmtId="187" fontId="150" fillId="0" borderId="5" xfId="6" applyNumberFormat="1" applyFont="1" applyBorder="1" applyAlignment="1">
      <alignment horizontal="center" vertical="center"/>
    </xf>
    <xf numFmtId="187" fontId="150" fillId="0" borderId="13" xfId="6" applyNumberFormat="1" applyFont="1" applyBorder="1" applyAlignment="1">
      <alignment horizontal="center" vertical="center"/>
    </xf>
    <xf numFmtId="169" fontId="148" fillId="0" borderId="50" xfId="6" applyNumberFormat="1" applyFont="1" applyBorder="1" applyAlignment="1">
      <alignment horizontal="center" vertical="center"/>
    </xf>
    <xf numFmtId="169" fontId="148" fillId="0" borderId="49" xfId="6" applyNumberFormat="1" applyFont="1" applyBorder="1" applyAlignment="1">
      <alignment horizontal="center" vertical="center"/>
    </xf>
    <xf numFmtId="201" fontId="203" fillId="0" borderId="139" xfId="1" applyNumberFormat="1" applyFont="1" applyBorder="1" applyAlignment="1">
      <alignment horizontal="left" vertical="center" indent="1"/>
    </xf>
    <xf numFmtId="201" fontId="203" fillId="0" borderId="138" xfId="1" applyNumberFormat="1" applyFont="1" applyBorder="1" applyAlignment="1">
      <alignment horizontal="left" vertical="center" indent="1"/>
    </xf>
    <xf numFmtId="204" fontId="216" fillId="0" borderId="14" xfId="1" applyNumberFormat="1" applyFont="1" applyFill="1" applyBorder="1" applyAlignment="1">
      <alignment horizontal="center" vertical="center"/>
    </xf>
    <xf numFmtId="204" fontId="216" fillId="0" borderId="13" xfId="1" applyNumberFormat="1" applyFont="1" applyFill="1" applyBorder="1" applyAlignment="1">
      <alignment horizontal="center" vertical="center"/>
    </xf>
    <xf numFmtId="189" fontId="39" fillId="0" borderId="0" xfId="1" applyNumberFormat="1" applyFont="1" applyAlignment="1">
      <alignment horizontal="left" indent="1"/>
    </xf>
    <xf numFmtId="204" fontId="212" fillId="11" borderId="4" xfId="1" applyNumberFormat="1" applyFont="1" applyFill="1" applyBorder="1" applyAlignment="1">
      <alignment horizontal="center" vertical="center"/>
    </xf>
    <xf numFmtId="182" fontId="1" fillId="0" borderId="121" xfId="1" applyNumberFormat="1" applyFont="1" applyFill="1" applyBorder="1" applyAlignment="1">
      <alignment horizontal="center"/>
    </xf>
  </cellXfs>
  <cellStyles count="7">
    <cellStyle name="Millares [0] 2" xfId="2"/>
    <cellStyle name="Millares [0] 2 2" xfId="6"/>
    <cellStyle name="Millares [0] 3" xfId="3"/>
    <cellStyle name="Millares 2" xfId="4"/>
    <cellStyle name="Normal" xfId="0" builtinId="0"/>
    <cellStyle name="Normal 2" xfId="1"/>
    <cellStyle name="Porcentual 2" xfId="5"/>
  </cellStyles>
  <dxfs count="98"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48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/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48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/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48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/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48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/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48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/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48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/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48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/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48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48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48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233</xdr:row>
      <xdr:rowOff>1125</xdr:rowOff>
    </xdr:from>
    <xdr:to>
      <xdr:col>11</xdr:col>
      <xdr:colOff>304800</xdr:colOff>
      <xdr:row>233</xdr:row>
      <xdr:rowOff>1125</xdr:rowOff>
    </xdr:to>
    <xdr:sp macro="" textlink="">
      <xdr:nvSpPr>
        <xdr:cNvPr id="2" name="WordArt 14"/>
        <xdr:cNvSpPr>
          <a:spLocks noChangeArrowheads="1" noChangeShapeType="1" noTextEdit="1"/>
        </xdr:cNvSpPr>
      </xdr:nvSpPr>
      <xdr:spPr bwMode="auto">
        <a:xfrm>
          <a:off x="4905375" y="41911125"/>
          <a:ext cx="37814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0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Renuncia Voluntaria</a:t>
          </a:r>
        </a:p>
      </xdr:txBody>
    </xdr:sp>
    <xdr:clientData/>
  </xdr:twoCellAnchor>
  <xdr:twoCellAnchor>
    <xdr:from>
      <xdr:col>6</xdr:col>
      <xdr:colOff>333375</xdr:colOff>
      <xdr:row>356</xdr:row>
      <xdr:rowOff>54423</xdr:rowOff>
    </xdr:from>
    <xdr:to>
      <xdr:col>11</xdr:col>
      <xdr:colOff>304800</xdr:colOff>
      <xdr:row>357</xdr:row>
      <xdr:rowOff>21371</xdr:rowOff>
    </xdr:to>
    <xdr:sp macro="" textlink="">
      <xdr:nvSpPr>
        <xdr:cNvPr id="3" name="WordArt 15"/>
        <xdr:cNvSpPr>
          <a:spLocks noChangeArrowheads="1" noChangeShapeType="1" noTextEdit="1"/>
        </xdr:cNvSpPr>
      </xdr:nvSpPr>
      <xdr:spPr bwMode="auto">
        <a:xfrm>
          <a:off x="4905375" y="65395923"/>
          <a:ext cx="3781425" cy="15744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0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Renuncia Voluntaria</a:t>
          </a:r>
        </a:p>
      </xdr:txBody>
    </xdr:sp>
    <xdr:clientData/>
  </xdr:twoCellAnchor>
  <xdr:twoCellAnchor>
    <xdr:from>
      <xdr:col>6</xdr:col>
      <xdr:colOff>333375</xdr:colOff>
      <xdr:row>251</xdr:row>
      <xdr:rowOff>249866</xdr:rowOff>
    </xdr:from>
    <xdr:to>
      <xdr:col>11</xdr:col>
      <xdr:colOff>304800</xdr:colOff>
      <xdr:row>251</xdr:row>
      <xdr:rowOff>249866</xdr:rowOff>
    </xdr:to>
    <xdr:sp macro="" textlink="">
      <xdr:nvSpPr>
        <xdr:cNvPr id="4" name="WordArt 14"/>
        <xdr:cNvSpPr>
          <a:spLocks noChangeArrowheads="1" noChangeShapeType="1" noTextEdit="1"/>
        </xdr:cNvSpPr>
      </xdr:nvSpPr>
      <xdr:spPr bwMode="auto">
        <a:xfrm>
          <a:off x="4905375" y="45531716"/>
          <a:ext cx="37814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0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Renuncia Voluntaria</a:t>
          </a:r>
        </a:p>
      </xdr:txBody>
    </xdr:sp>
    <xdr:clientData/>
  </xdr:twoCellAnchor>
  <xdr:twoCellAnchor>
    <xdr:from>
      <xdr:col>6</xdr:col>
      <xdr:colOff>333375</xdr:colOff>
      <xdr:row>263</xdr:row>
      <xdr:rowOff>240099</xdr:rowOff>
    </xdr:from>
    <xdr:to>
      <xdr:col>11</xdr:col>
      <xdr:colOff>304800</xdr:colOff>
      <xdr:row>263</xdr:row>
      <xdr:rowOff>240099</xdr:rowOff>
    </xdr:to>
    <xdr:sp macro="" textlink="">
      <xdr:nvSpPr>
        <xdr:cNvPr id="5" name="WordArt 14"/>
        <xdr:cNvSpPr>
          <a:spLocks noChangeArrowheads="1" noChangeShapeType="1" noTextEdit="1"/>
        </xdr:cNvSpPr>
      </xdr:nvSpPr>
      <xdr:spPr bwMode="auto">
        <a:xfrm>
          <a:off x="4905375" y="47817474"/>
          <a:ext cx="37814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0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Renuncia Voluntaria</a:t>
          </a:r>
        </a:p>
      </xdr:txBody>
    </xdr:sp>
    <xdr:clientData/>
  </xdr:twoCellAnchor>
  <xdr:twoCellAnchor>
    <xdr:from>
      <xdr:col>4</xdr:col>
      <xdr:colOff>1076325</xdr:colOff>
      <xdr:row>291</xdr:row>
      <xdr:rowOff>40715</xdr:rowOff>
    </xdr:from>
    <xdr:to>
      <xdr:col>12</xdr:col>
      <xdr:colOff>476250</xdr:colOff>
      <xdr:row>291</xdr:row>
      <xdr:rowOff>189084</xdr:rowOff>
    </xdr:to>
    <xdr:sp macro="" textlink="">
      <xdr:nvSpPr>
        <xdr:cNvPr id="6" name="WordArt 16"/>
        <xdr:cNvSpPr>
          <a:spLocks noChangeArrowheads="1" noChangeShapeType="1" noTextEdit="1"/>
        </xdr:cNvSpPr>
      </xdr:nvSpPr>
      <xdr:spPr bwMode="auto">
        <a:xfrm>
          <a:off x="3810000" y="52999715"/>
          <a:ext cx="5810250" cy="14836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800" kern="10" spc="36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80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*** Liquidado al 31/12/2008.</a:t>
          </a:r>
        </a:p>
      </xdr:txBody>
    </xdr:sp>
    <xdr:clientData/>
  </xdr:twoCellAnchor>
  <xdr:twoCellAnchor>
    <xdr:from>
      <xdr:col>5</xdr:col>
      <xdr:colOff>571500</xdr:colOff>
      <xdr:row>304</xdr:row>
      <xdr:rowOff>19673</xdr:rowOff>
    </xdr:from>
    <xdr:to>
      <xdr:col>11</xdr:col>
      <xdr:colOff>295275</xdr:colOff>
      <xdr:row>305</xdr:row>
      <xdr:rowOff>57534</xdr:rowOff>
    </xdr:to>
    <xdr:sp macro="" textlink="">
      <xdr:nvSpPr>
        <xdr:cNvPr id="7" name="WordArt 20"/>
        <xdr:cNvSpPr>
          <a:spLocks noChangeArrowheads="1" noChangeShapeType="1"/>
        </xdr:cNvSpPr>
      </xdr:nvSpPr>
      <xdr:spPr bwMode="auto">
        <a:xfrm>
          <a:off x="4381500" y="55455173"/>
          <a:ext cx="4295775" cy="228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400" b="0" i="0" u="sng" strike="noStrike">
              <a:solidFill>
                <a:srgbClr val="800000"/>
              </a:solidFill>
              <a:latin typeface="Arial"/>
              <a:cs typeface="Arial"/>
            </a:rPr>
            <a:t>*** Liquidado al 12/03/2009.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547"/>
  <sheetViews>
    <sheetView topLeftCell="H1" zoomScale="85" zoomScaleNormal="85" workbookViewId="0">
      <selection activeCell="S19" sqref="S19"/>
    </sheetView>
  </sheetViews>
  <sheetFormatPr baseColWidth="10" defaultRowHeight="15"/>
  <cols>
    <col min="1" max="1" width="1.7109375" style="13" customWidth="1"/>
    <col min="2" max="2" width="4.5703125" style="10" hidden="1" customWidth="1"/>
    <col min="3" max="3" width="8" style="10" customWidth="1"/>
    <col min="4" max="4" width="11.42578125" style="1"/>
    <col min="5" max="5" width="19.5703125" style="1" bestFit="1" customWidth="1"/>
    <col min="6" max="7" width="9.42578125" style="1" bestFit="1" customWidth="1"/>
    <col min="8" max="8" width="9" style="1" customWidth="1"/>
    <col min="9" max="9" width="9" style="1" bestFit="1" customWidth="1"/>
    <col min="10" max="10" width="11.42578125" style="12"/>
    <col min="11" max="12" width="11.7109375" style="1" customWidth="1"/>
    <col min="13" max="13" width="12.28515625" style="1" customWidth="1"/>
    <col min="14" max="14" width="8.140625" style="11" bestFit="1" customWidth="1"/>
    <col min="15" max="15" width="11.5703125" style="10" bestFit="1" customWidth="1"/>
    <col min="16" max="16" width="9.85546875" style="9" bestFit="1" customWidth="1"/>
    <col min="17" max="17" width="1.7109375" style="6" customWidth="1"/>
    <col min="18" max="18" width="5.5703125" style="5" bestFit="1" customWidth="1"/>
    <col min="19" max="19" width="18.42578125" style="8" bestFit="1" customWidth="1"/>
    <col min="20" max="20" width="18.28515625" style="8" bestFit="1" customWidth="1"/>
    <col min="21" max="21" width="15.5703125" style="7" bestFit="1" customWidth="1"/>
    <col min="22" max="22" width="5.28515625" style="6" bestFit="1" customWidth="1"/>
    <col min="23" max="23" width="5.7109375" style="7" customWidth="1"/>
    <col min="24" max="24" width="5.5703125" style="5" bestFit="1" customWidth="1"/>
    <col min="25" max="25" width="18.42578125" style="8" bestFit="1" customWidth="1"/>
    <col min="26" max="26" width="18.28515625" style="8" bestFit="1" customWidth="1"/>
    <col min="27" max="27" width="15.5703125" style="7" bestFit="1" customWidth="1"/>
    <col min="28" max="28" width="5.28515625" style="6" bestFit="1" customWidth="1"/>
    <col min="29" max="29" width="5.7109375" style="7" customWidth="1"/>
    <col min="30" max="30" width="5.5703125" style="6" bestFit="1" customWidth="1"/>
    <col min="31" max="31" width="19.42578125" style="3" bestFit="1" customWidth="1"/>
    <col min="32" max="32" width="19.42578125" style="5" bestFit="1" customWidth="1"/>
    <col min="33" max="33" width="15.5703125" style="5" bestFit="1" customWidth="1"/>
    <col min="34" max="34" width="5.28515625" style="5" bestFit="1" customWidth="1"/>
    <col min="35" max="35" width="5.7109375" style="7" customWidth="1"/>
    <col min="36" max="36" width="5.5703125" style="6" bestFit="1" customWidth="1"/>
    <col min="37" max="37" width="19.42578125" style="3" bestFit="1" customWidth="1"/>
    <col min="38" max="39" width="18.7109375" style="5" customWidth="1"/>
    <col min="40" max="40" width="5.28515625" style="5" bestFit="1" customWidth="1"/>
    <col min="41" max="41" width="6.7109375" style="7" customWidth="1"/>
    <col min="42" max="42" width="5.7109375" style="3" customWidth="1"/>
    <col min="43" max="44" width="18.7109375" style="5" customWidth="1"/>
    <col min="45" max="45" width="15.5703125" style="7" bestFit="1" customWidth="1"/>
    <col min="46" max="46" width="5.28515625" style="6" bestFit="1" customWidth="1"/>
    <col min="47" max="47" width="5.7109375" style="3" customWidth="1"/>
    <col min="48" max="48" width="5.5703125" style="5" bestFit="1" customWidth="1"/>
    <col min="49" max="49" width="18.7109375" style="5" customWidth="1"/>
    <col min="50" max="50" width="19.5703125" style="7" bestFit="1" customWidth="1"/>
    <col min="51" max="51" width="5.28515625" style="6" bestFit="1" customWidth="1"/>
    <col min="52" max="52" width="5.7109375" style="3" customWidth="1"/>
    <col min="53" max="53" width="5.5703125" style="5" bestFit="1" customWidth="1"/>
    <col min="54" max="54" width="19.42578125" style="5" bestFit="1" customWidth="1"/>
    <col min="55" max="55" width="19.42578125" style="7" bestFit="1" customWidth="1"/>
    <col min="56" max="56" width="5.28515625" style="6" bestFit="1" customWidth="1"/>
    <col min="57" max="57" width="5.7109375" style="3" customWidth="1"/>
    <col min="58" max="58" width="5.5703125" style="5" bestFit="1" customWidth="1"/>
    <col min="59" max="59" width="19.42578125" style="5" bestFit="1" customWidth="1"/>
    <col min="60" max="60" width="19.42578125" style="7" bestFit="1" customWidth="1"/>
    <col min="61" max="61" width="5.28515625" style="6" bestFit="1" customWidth="1"/>
    <col min="62" max="62" width="5.7109375" style="3" customWidth="1"/>
    <col min="63" max="63" width="5.5703125" style="5" bestFit="1" customWidth="1"/>
    <col min="64" max="64" width="22.28515625" style="5" bestFit="1" customWidth="1"/>
    <col min="65" max="65" width="19.42578125" style="7" bestFit="1" customWidth="1"/>
    <col min="66" max="66" width="5.28515625" style="6" bestFit="1" customWidth="1"/>
    <col min="67" max="67" width="5.7109375" style="4" customWidth="1"/>
    <col min="68" max="68" width="5.5703125" style="5" bestFit="1" customWidth="1"/>
    <col min="69" max="69" width="19.42578125" style="5" bestFit="1" customWidth="1"/>
    <col min="70" max="70" width="19.42578125" style="7" bestFit="1" customWidth="1"/>
    <col min="71" max="71" width="5.28515625" style="1" bestFit="1" customWidth="1"/>
    <col min="72" max="72" width="5.7109375" style="3" customWidth="1"/>
    <col min="73" max="73" width="5.5703125" style="5" bestFit="1" customWidth="1"/>
    <col min="74" max="74" width="19.85546875" style="5" bestFit="1" customWidth="1"/>
    <col min="75" max="75" width="20.5703125" style="7" bestFit="1" customWidth="1"/>
    <col min="76" max="76" width="5.28515625" style="6" bestFit="1" customWidth="1"/>
    <col min="77" max="77" width="1.7109375" style="4" customWidth="1"/>
    <col min="78" max="78" width="5.5703125" style="5" bestFit="1" customWidth="1"/>
    <col min="79" max="79" width="19.42578125" style="5" bestFit="1" customWidth="1"/>
    <col min="80" max="80" width="19.42578125" style="7" bestFit="1" customWidth="1"/>
    <col min="81" max="81" width="5.28515625" style="1" bestFit="1" customWidth="1"/>
    <col min="82" max="82" width="5.7109375" style="3" customWidth="1"/>
    <col min="83" max="83" width="5" style="5" bestFit="1" customWidth="1"/>
    <col min="84" max="84" width="14.28515625" style="5" bestFit="1" customWidth="1"/>
    <col min="85" max="85" width="14" style="7" bestFit="1" customWidth="1"/>
    <col min="86" max="86" width="7.7109375" style="6" customWidth="1"/>
    <col min="87" max="87" width="1.7109375" style="6" customWidth="1"/>
    <col min="88" max="88" width="5.7109375" style="4" customWidth="1"/>
    <col min="89" max="90" width="14" style="5" bestFit="1" customWidth="1"/>
    <col min="91" max="91" width="4.7109375" style="1" bestFit="1" customWidth="1"/>
    <col min="92" max="92" width="0.42578125" style="1" customWidth="1"/>
    <col min="93" max="93" width="5.7109375" style="3" customWidth="1"/>
    <col min="94" max="94" width="5" style="5" bestFit="1" customWidth="1"/>
    <col min="95" max="95" width="14" style="5" bestFit="1" customWidth="1"/>
    <col min="96" max="96" width="14" style="1" bestFit="1" customWidth="1"/>
    <col min="97" max="97" width="4.7109375" style="6" bestFit="1" customWidth="1"/>
    <col min="98" max="98" width="1.7109375" style="4" customWidth="1"/>
    <col min="99" max="99" width="5" style="5" bestFit="1" customWidth="1"/>
    <col min="100" max="100" width="14" style="5" bestFit="1" customWidth="1"/>
    <col min="101" max="101" width="14" style="1" bestFit="1" customWidth="1"/>
    <col min="102" max="102" width="4.7109375" style="1" bestFit="1" customWidth="1"/>
    <col min="103" max="103" width="5.7109375" style="3" customWidth="1"/>
    <col min="104" max="104" width="5" style="5" bestFit="1" customWidth="1"/>
    <col min="105" max="105" width="14" style="5" bestFit="1" customWidth="1"/>
    <col min="106" max="106" width="14" style="1" bestFit="1" customWidth="1"/>
    <col min="107" max="107" width="4.7109375" style="1" bestFit="1" customWidth="1"/>
    <col min="108" max="108" width="1.7109375" style="1" customWidth="1"/>
    <col min="109" max="109" width="5" style="4" bestFit="1" customWidth="1"/>
    <col min="110" max="111" width="14" style="2" bestFit="1" customWidth="1"/>
    <col min="112" max="112" width="4.7109375" style="1" bestFit="1" customWidth="1"/>
    <col min="113" max="113" width="5.7109375" style="3" customWidth="1"/>
    <col min="114" max="114" width="5" style="2" bestFit="1" customWidth="1"/>
    <col min="115" max="115" width="10.140625" style="2" bestFit="1" customWidth="1"/>
    <col min="116" max="116" width="10.140625" style="1" bestFit="1" customWidth="1"/>
    <col min="117" max="117" width="4.7109375" style="1" bestFit="1" customWidth="1"/>
    <col min="118" max="118" width="1.7109375" style="1" customWidth="1"/>
    <col min="119" max="119" width="5" style="4" bestFit="1" customWidth="1"/>
    <col min="120" max="121" width="10.140625" style="2" bestFit="1" customWidth="1"/>
    <col min="122" max="122" width="4.7109375" style="1" bestFit="1" customWidth="1"/>
    <col min="123" max="123" width="5.7109375" style="3" customWidth="1"/>
    <col min="124" max="124" width="5" style="2" bestFit="1" customWidth="1"/>
    <col min="125" max="125" width="10.140625" style="2" bestFit="1" customWidth="1"/>
    <col min="126" max="126" width="10.140625" style="1" bestFit="1" customWidth="1"/>
    <col min="127" max="127" width="4.7109375" style="1" bestFit="1" customWidth="1"/>
    <col min="128" max="128" width="1.7109375" style="1" customWidth="1"/>
    <col min="129" max="129" width="5" style="1" bestFit="1" customWidth="1"/>
    <col min="130" max="131" width="10.140625" style="1" bestFit="1" customWidth="1"/>
    <col min="132" max="132" width="4.7109375" style="1" bestFit="1" customWidth="1"/>
    <col min="133" max="133" width="11.42578125" style="1"/>
    <col min="134" max="134" width="5" style="1" bestFit="1" customWidth="1"/>
    <col min="135" max="136" width="10.140625" style="1" bestFit="1" customWidth="1"/>
    <col min="137" max="137" width="4.7109375" style="1" bestFit="1" customWidth="1"/>
    <col min="138" max="138" width="1.7109375" style="1" customWidth="1"/>
    <col min="139" max="139" width="5" style="1" bestFit="1" customWidth="1"/>
    <col min="140" max="141" width="10.140625" style="1" bestFit="1" customWidth="1"/>
    <col min="142" max="142" width="4.7109375" style="1" bestFit="1" customWidth="1"/>
    <col min="143" max="143" width="11.42578125" style="1"/>
    <col min="144" max="144" width="5.28515625" style="1" bestFit="1" customWidth="1"/>
    <col min="145" max="146" width="12.7109375" style="1" bestFit="1" customWidth="1"/>
    <col min="147" max="147" width="14.5703125" style="1" bestFit="1" customWidth="1"/>
    <col min="148" max="148" width="1.7109375" style="1" customWidth="1"/>
    <col min="149" max="149" width="5.28515625" style="1" bestFit="1" customWidth="1"/>
    <col min="150" max="151" width="12.7109375" style="1" bestFit="1" customWidth="1"/>
    <col min="152" max="152" width="14.5703125" style="1" bestFit="1" customWidth="1"/>
    <col min="153" max="16384" width="11.42578125" style="1"/>
  </cols>
  <sheetData>
    <row r="1" spans="18:152" s="1" customFormat="1" ht="8.25" customHeight="1">
      <c r="R1" s="734"/>
      <c r="S1" s="733"/>
      <c r="T1" s="733"/>
      <c r="U1" s="732"/>
      <c r="V1" s="731"/>
      <c r="W1" s="265"/>
      <c r="X1" s="734"/>
      <c r="Y1" s="733"/>
      <c r="Z1" s="733"/>
      <c r="AA1" s="732"/>
      <c r="AB1" s="731"/>
      <c r="AC1" s="265"/>
      <c r="AD1" s="3"/>
      <c r="AE1" s="5"/>
      <c r="AF1" s="5"/>
      <c r="AG1" s="5"/>
      <c r="AH1" s="7"/>
      <c r="AI1" s="265"/>
      <c r="AJ1" s="3"/>
      <c r="AK1" s="5"/>
      <c r="AL1" s="5"/>
      <c r="AM1" s="5"/>
      <c r="AN1" s="7"/>
      <c r="AO1" s="265"/>
      <c r="AP1" s="3"/>
      <c r="AQ1" s="5"/>
      <c r="AR1" s="5"/>
      <c r="AS1" s="5"/>
      <c r="AT1" s="7"/>
      <c r="AU1" s="265"/>
      <c r="AV1" s="3"/>
      <c r="AW1" s="5"/>
      <c r="AX1" s="5"/>
      <c r="AY1" s="7"/>
      <c r="AZ1" s="265"/>
      <c r="BA1" s="3"/>
      <c r="BB1" s="5"/>
      <c r="BC1" s="5"/>
      <c r="BD1" s="7"/>
      <c r="BE1" s="265"/>
      <c r="BF1" s="3"/>
      <c r="BG1" s="5"/>
      <c r="BH1" s="5"/>
      <c r="BI1" s="7"/>
      <c r="BJ1" s="265"/>
      <c r="BK1" s="3"/>
      <c r="BL1" s="5"/>
      <c r="BM1" s="5"/>
      <c r="BN1" s="7"/>
      <c r="BO1" s="265"/>
      <c r="BP1" s="3"/>
      <c r="BQ1" s="5"/>
      <c r="BR1" s="5"/>
      <c r="BS1" s="7"/>
      <c r="BT1" s="265"/>
      <c r="BU1" s="4"/>
      <c r="BV1" s="5"/>
      <c r="BW1" s="5"/>
      <c r="BX1" s="7"/>
      <c r="BZ1" s="3"/>
      <c r="CA1" s="5"/>
      <c r="CB1" s="5"/>
      <c r="CC1" s="7"/>
      <c r="CD1" s="265"/>
      <c r="CE1" s="4"/>
      <c r="CF1" s="5"/>
      <c r="CG1" s="5"/>
      <c r="CH1" s="7"/>
      <c r="CJ1" s="3"/>
      <c r="CK1" s="5"/>
      <c r="CL1" s="5"/>
      <c r="CM1" s="7"/>
      <c r="CN1" s="265"/>
      <c r="CO1" s="265"/>
      <c r="CP1" s="4"/>
      <c r="CQ1" s="5"/>
      <c r="CR1" s="5"/>
      <c r="CU1" s="3"/>
      <c r="CV1" s="5"/>
      <c r="CW1" s="5"/>
      <c r="CY1" s="6"/>
      <c r="CZ1" s="4"/>
      <c r="DA1" s="5"/>
      <c r="DB1" s="5"/>
      <c r="DE1" s="3"/>
      <c r="DF1" s="5"/>
      <c r="DG1" s="5"/>
      <c r="DJ1" s="4"/>
      <c r="DK1" s="2"/>
      <c r="DL1" s="2"/>
      <c r="DO1" s="3"/>
      <c r="DP1" s="2"/>
      <c r="DQ1" s="2"/>
      <c r="DT1" s="4"/>
      <c r="DU1" s="2"/>
      <c r="DV1" s="2"/>
      <c r="DY1" s="3"/>
      <c r="DZ1" s="2"/>
      <c r="EA1" s="2"/>
      <c r="ED1" s="4"/>
      <c r="EE1" s="2"/>
      <c r="EF1" s="2"/>
      <c r="EI1" s="3"/>
      <c r="EJ1" s="2"/>
      <c r="EK1" s="2"/>
    </row>
    <row r="2" spans="18:152" s="1" customFormat="1" ht="15.75" thickBot="1">
      <c r="R2" s="734"/>
      <c r="S2" s="733"/>
      <c r="T2" s="733"/>
      <c r="U2" s="732"/>
      <c r="V2" s="731"/>
      <c r="W2" s="265"/>
      <c r="X2" s="734"/>
      <c r="Y2" s="733"/>
      <c r="Z2" s="733"/>
      <c r="AA2" s="732"/>
      <c r="AB2" s="731"/>
      <c r="AC2" s="265"/>
      <c r="AD2" s="3"/>
      <c r="AE2" s="5"/>
      <c r="AF2" s="5"/>
      <c r="AG2" s="5"/>
      <c r="AH2" s="7"/>
      <c r="AI2" s="265"/>
      <c r="AJ2" s="3"/>
      <c r="AK2" s="5"/>
      <c r="AL2" s="5"/>
      <c r="AM2" s="5"/>
      <c r="AN2" s="7"/>
      <c r="AO2" s="265"/>
      <c r="AP2" s="3"/>
      <c r="AQ2" s="5"/>
      <c r="AR2" s="5"/>
      <c r="AS2" s="5"/>
      <c r="AT2" s="7"/>
      <c r="AU2" s="265"/>
      <c r="AV2" s="3"/>
      <c r="AW2" s="5"/>
      <c r="AX2" s="5"/>
      <c r="AY2" s="7"/>
      <c r="AZ2" s="265"/>
      <c r="BA2" s="3"/>
      <c r="BB2" s="5"/>
      <c r="BC2" s="5"/>
      <c r="BD2" s="7"/>
      <c r="BE2" s="265"/>
      <c r="BF2" s="3"/>
      <c r="BG2" s="5"/>
      <c r="BH2" s="5"/>
      <c r="BI2" s="7"/>
      <c r="BJ2" s="265"/>
      <c r="BK2" s="3"/>
      <c r="BL2" s="5"/>
      <c r="BM2" s="5"/>
      <c r="BN2" s="7"/>
      <c r="BO2" s="265"/>
      <c r="BP2" s="3"/>
      <c r="BQ2" s="5"/>
      <c r="BR2" s="5"/>
      <c r="BS2" s="7"/>
      <c r="BT2" s="265"/>
      <c r="BU2" s="4"/>
      <c r="BV2" s="5"/>
      <c r="BW2" s="5"/>
      <c r="BX2" s="7"/>
      <c r="BZ2" s="3"/>
      <c r="CA2" s="5"/>
      <c r="CB2" s="5"/>
      <c r="CC2" s="7"/>
      <c r="CD2" s="265"/>
      <c r="CE2" s="4"/>
      <c r="CF2" s="5"/>
      <c r="CG2" s="5"/>
      <c r="CH2" s="7"/>
      <c r="CJ2" s="3"/>
      <c r="CK2" s="5"/>
      <c r="CL2" s="5"/>
      <c r="CM2" s="7"/>
      <c r="CN2" s="265"/>
      <c r="CO2" s="265"/>
      <c r="CP2" s="4"/>
      <c r="CQ2" s="5"/>
      <c r="CR2" s="5"/>
      <c r="CU2" s="3"/>
      <c r="CV2" s="5"/>
      <c r="CW2" s="5"/>
      <c r="CY2" s="6"/>
      <c r="CZ2" s="4"/>
      <c r="DA2" s="5"/>
      <c r="DB2" s="5"/>
      <c r="DE2" s="3"/>
      <c r="DF2" s="5"/>
      <c r="DG2" s="5"/>
      <c r="DJ2" s="4"/>
      <c r="DK2" s="2"/>
      <c r="DL2" s="2"/>
      <c r="DO2" s="3"/>
      <c r="DP2" s="2"/>
      <c r="DQ2" s="2"/>
      <c r="DT2" s="4"/>
      <c r="DU2" s="2"/>
      <c r="DV2" s="2"/>
      <c r="DY2" s="3"/>
      <c r="DZ2" s="2"/>
      <c r="EA2" s="2"/>
      <c r="ED2" s="4"/>
      <c r="EE2" s="2"/>
      <c r="EF2" s="2"/>
      <c r="EI2" s="3"/>
      <c r="EJ2" s="2"/>
      <c r="EK2" s="2"/>
    </row>
    <row r="3" spans="18:152" s="1" customFormat="1" ht="9.9499999999999993" customHeight="1">
      <c r="R3" s="1311" t="s">
        <v>926</v>
      </c>
      <c r="S3" s="1312"/>
      <c r="T3" s="1312"/>
      <c r="U3" s="1312"/>
      <c r="V3" s="1313"/>
      <c r="W3" s="6"/>
      <c r="X3" s="1048" t="s">
        <v>827</v>
      </c>
      <c r="Y3" s="1049"/>
      <c r="Z3" s="1049"/>
      <c r="AA3" s="1049"/>
      <c r="AB3" s="1050"/>
      <c r="AC3" s="6"/>
      <c r="AD3" s="1048" t="s">
        <v>826</v>
      </c>
      <c r="AE3" s="1049"/>
      <c r="AF3" s="1049"/>
      <c r="AG3" s="1049"/>
      <c r="AH3" s="1050"/>
      <c r="AI3" s="6"/>
      <c r="AJ3" s="1249" t="s">
        <v>825</v>
      </c>
      <c r="AK3" s="1250"/>
      <c r="AL3" s="1250"/>
      <c r="AM3" s="1250"/>
      <c r="AN3" s="1251"/>
      <c r="AO3" s="6"/>
      <c r="AP3" s="1048" t="s">
        <v>824</v>
      </c>
      <c r="AQ3" s="1049"/>
      <c r="AR3" s="1049"/>
      <c r="AS3" s="1049"/>
      <c r="AT3" s="1050"/>
      <c r="AU3" s="6"/>
      <c r="AV3" s="1243" t="s">
        <v>823</v>
      </c>
      <c r="AW3" s="1244"/>
      <c r="AX3" s="1244"/>
      <c r="AY3" s="1245"/>
      <c r="AZ3" s="6"/>
      <c r="BA3" s="1048" t="s">
        <v>822</v>
      </c>
      <c r="BB3" s="1049"/>
      <c r="BC3" s="1049"/>
      <c r="BD3" s="1050"/>
      <c r="BE3" s="6"/>
      <c r="BF3" s="1048" t="s">
        <v>821</v>
      </c>
      <c r="BG3" s="1049"/>
      <c r="BH3" s="1049"/>
      <c r="BI3" s="1050"/>
      <c r="BJ3" s="6"/>
      <c r="BK3" s="1048" t="s">
        <v>820</v>
      </c>
      <c r="BL3" s="1049"/>
      <c r="BM3" s="1049"/>
      <c r="BN3" s="1050"/>
      <c r="BO3" s="6"/>
      <c r="BP3" s="1243" t="s">
        <v>819</v>
      </c>
      <c r="BQ3" s="1244"/>
      <c r="BR3" s="1244"/>
      <c r="BS3" s="1245"/>
      <c r="BT3" s="6"/>
      <c r="BU3" s="1048" t="s">
        <v>818</v>
      </c>
      <c r="BV3" s="1049"/>
      <c r="BW3" s="1049"/>
      <c r="BX3" s="1049"/>
      <c r="BY3" s="1049"/>
      <c r="BZ3" s="1049"/>
      <c r="CA3" s="1049"/>
      <c r="CB3" s="1049"/>
      <c r="CC3" s="1050"/>
      <c r="CD3" s="6"/>
      <c r="CE3" s="1266" t="s">
        <v>817</v>
      </c>
      <c r="CF3" s="1267"/>
      <c r="CG3" s="1267"/>
      <c r="CH3" s="1267"/>
      <c r="CI3" s="1267"/>
      <c r="CJ3" s="1267"/>
      <c r="CK3" s="1267"/>
      <c r="CL3" s="1267"/>
      <c r="CM3" s="1268"/>
      <c r="CN3" s="6"/>
      <c r="CO3" s="6"/>
      <c r="CP3" s="1272" t="s">
        <v>816</v>
      </c>
      <c r="CQ3" s="1273"/>
      <c r="CR3" s="1273"/>
      <c r="CS3" s="1273"/>
      <c r="CT3" s="1273"/>
      <c r="CU3" s="1273"/>
      <c r="CV3" s="1273"/>
      <c r="CW3" s="1273"/>
      <c r="CX3" s="1274"/>
      <c r="CY3" s="6"/>
      <c r="CZ3" s="1278" t="s">
        <v>815</v>
      </c>
      <c r="DA3" s="1279"/>
      <c r="DB3" s="1279"/>
      <c r="DC3" s="1279"/>
      <c r="DD3" s="1279"/>
      <c r="DE3" s="1279"/>
      <c r="DF3" s="1279"/>
      <c r="DG3" s="1279"/>
      <c r="DH3" s="1280"/>
      <c r="DJ3" s="1284" t="s">
        <v>814</v>
      </c>
      <c r="DK3" s="1285"/>
      <c r="DL3" s="1285"/>
      <c r="DM3" s="1285"/>
      <c r="DN3" s="1285"/>
      <c r="DO3" s="1285"/>
      <c r="DP3" s="1285"/>
      <c r="DQ3" s="1285"/>
      <c r="DR3" s="1286"/>
      <c r="DT3" s="1259" t="s">
        <v>813</v>
      </c>
      <c r="DU3" s="1260"/>
      <c r="DV3" s="1260"/>
      <c r="DW3" s="1260"/>
      <c r="DX3" s="1260"/>
      <c r="DY3" s="1260"/>
      <c r="DZ3" s="1260"/>
      <c r="EA3" s="1260"/>
      <c r="EB3" s="1261"/>
      <c r="ED3" s="1259" t="s">
        <v>812</v>
      </c>
      <c r="EE3" s="1260"/>
      <c r="EF3" s="1260"/>
      <c r="EG3" s="1260"/>
      <c r="EH3" s="1260"/>
      <c r="EI3" s="1260"/>
      <c r="EJ3" s="1260"/>
      <c r="EK3" s="1260"/>
      <c r="EL3" s="1261"/>
      <c r="EN3" s="1265" t="s">
        <v>811</v>
      </c>
      <c r="EO3" s="1265"/>
      <c r="EP3" s="1265"/>
      <c r="EQ3" s="1265"/>
      <c r="ER3" s="1265"/>
      <c r="ES3" s="1265"/>
      <c r="ET3" s="1265"/>
      <c r="EU3" s="1265"/>
      <c r="EV3" s="1265"/>
    </row>
    <row r="4" spans="18:152" s="1" customFormat="1" ht="15.75" customHeight="1" thickBot="1">
      <c r="R4" s="1314"/>
      <c r="S4" s="1315"/>
      <c r="T4" s="1315"/>
      <c r="U4" s="1315"/>
      <c r="V4" s="1316"/>
      <c r="W4" s="6"/>
      <c r="X4" s="1051"/>
      <c r="Y4" s="1052"/>
      <c r="Z4" s="1052"/>
      <c r="AA4" s="1052"/>
      <c r="AB4" s="1053"/>
      <c r="AC4" s="6"/>
      <c r="AD4" s="1051"/>
      <c r="AE4" s="1052"/>
      <c r="AF4" s="1052"/>
      <c r="AG4" s="1052"/>
      <c r="AH4" s="1053"/>
      <c r="AI4" s="6"/>
      <c r="AJ4" s="1252"/>
      <c r="AK4" s="1253"/>
      <c r="AL4" s="1253"/>
      <c r="AM4" s="1253"/>
      <c r="AN4" s="1254"/>
      <c r="AO4" s="6"/>
      <c r="AP4" s="1051"/>
      <c r="AQ4" s="1052"/>
      <c r="AR4" s="1052"/>
      <c r="AS4" s="1052"/>
      <c r="AT4" s="1053"/>
      <c r="AU4" s="6"/>
      <c r="AV4" s="1246"/>
      <c r="AW4" s="1247"/>
      <c r="AX4" s="1247"/>
      <c r="AY4" s="1248"/>
      <c r="AZ4" s="6"/>
      <c r="BA4" s="1051"/>
      <c r="BB4" s="1052"/>
      <c r="BC4" s="1052"/>
      <c r="BD4" s="1053"/>
      <c r="BE4" s="6"/>
      <c r="BF4" s="1051"/>
      <c r="BG4" s="1052"/>
      <c r="BH4" s="1052"/>
      <c r="BI4" s="1053"/>
      <c r="BJ4" s="6"/>
      <c r="BK4" s="1051"/>
      <c r="BL4" s="1052"/>
      <c r="BM4" s="1052"/>
      <c r="BN4" s="1053"/>
      <c r="BO4" s="6"/>
      <c r="BP4" s="1246"/>
      <c r="BQ4" s="1247"/>
      <c r="BR4" s="1247"/>
      <c r="BS4" s="1248"/>
      <c r="BT4" s="6"/>
      <c r="BU4" s="1051"/>
      <c r="BV4" s="1052"/>
      <c r="BW4" s="1052"/>
      <c r="BX4" s="1052"/>
      <c r="BY4" s="1052"/>
      <c r="BZ4" s="1052"/>
      <c r="CA4" s="1052"/>
      <c r="CB4" s="1052"/>
      <c r="CC4" s="1053"/>
      <c r="CD4" s="6"/>
      <c r="CE4" s="1269"/>
      <c r="CF4" s="1270"/>
      <c r="CG4" s="1270"/>
      <c r="CH4" s="1270"/>
      <c r="CI4" s="1270"/>
      <c r="CJ4" s="1270"/>
      <c r="CK4" s="1270"/>
      <c r="CL4" s="1270"/>
      <c r="CM4" s="1271"/>
      <c r="CN4" s="6"/>
      <c r="CO4" s="6"/>
      <c r="CP4" s="1275"/>
      <c r="CQ4" s="1276"/>
      <c r="CR4" s="1276"/>
      <c r="CS4" s="1276"/>
      <c r="CT4" s="1276"/>
      <c r="CU4" s="1276"/>
      <c r="CV4" s="1276"/>
      <c r="CW4" s="1276"/>
      <c r="CX4" s="1277"/>
      <c r="CY4" s="6"/>
      <c r="CZ4" s="1281"/>
      <c r="DA4" s="1282"/>
      <c r="DB4" s="1282"/>
      <c r="DC4" s="1282"/>
      <c r="DD4" s="1282"/>
      <c r="DE4" s="1282"/>
      <c r="DF4" s="1282"/>
      <c r="DG4" s="1282"/>
      <c r="DH4" s="1283"/>
      <c r="DJ4" s="1287"/>
      <c r="DK4" s="1288"/>
      <c r="DL4" s="1288"/>
      <c r="DM4" s="1288"/>
      <c r="DN4" s="1288"/>
      <c r="DO4" s="1288"/>
      <c r="DP4" s="1288"/>
      <c r="DQ4" s="1288"/>
      <c r="DR4" s="1289"/>
      <c r="DT4" s="1262"/>
      <c r="DU4" s="1263"/>
      <c r="DV4" s="1263"/>
      <c r="DW4" s="1263"/>
      <c r="DX4" s="1263"/>
      <c r="DY4" s="1263"/>
      <c r="DZ4" s="1263"/>
      <c r="EA4" s="1263"/>
      <c r="EB4" s="1264"/>
      <c r="ED4" s="1262"/>
      <c r="EE4" s="1263"/>
      <c r="EF4" s="1263"/>
      <c r="EG4" s="1263"/>
      <c r="EH4" s="1263"/>
      <c r="EI4" s="1263"/>
      <c r="EJ4" s="1263"/>
      <c r="EK4" s="1263"/>
      <c r="EL4" s="1264"/>
      <c r="EN4" s="1265"/>
      <c r="EO4" s="1265"/>
      <c r="EP4" s="1265"/>
      <c r="EQ4" s="1265"/>
      <c r="ER4" s="1265"/>
      <c r="ES4" s="1265"/>
      <c r="ET4" s="1265"/>
      <c r="EU4" s="1265"/>
      <c r="EV4" s="1265"/>
    </row>
    <row r="5" spans="18:152" s="1" customFormat="1" ht="18.75" thickBot="1">
      <c r="R5" s="1317" t="s">
        <v>810</v>
      </c>
      <c r="S5" s="1318"/>
      <c r="T5" s="1318"/>
      <c r="U5" s="1318"/>
      <c r="V5" s="1319"/>
      <c r="W5" s="6"/>
      <c r="X5" s="1054" t="s">
        <v>810</v>
      </c>
      <c r="Y5" s="1055"/>
      <c r="Z5" s="1055"/>
      <c r="AA5" s="1056"/>
      <c r="AB5" s="1057"/>
      <c r="AC5" s="6"/>
      <c r="AD5" s="1054" t="s">
        <v>810</v>
      </c>
      <c r="AE5" s="1055"/>
      <c r="AF5" s="1055"/>
      <c r="AG5" s="1056"/>
      <c r="AH5" s="1057"/>
      <c r="AI5" s="6"/>
      <c r="AJ5" s="1054" t="s">
        <v>810</v>
      </c>
      <c r="AK5" s="1055"/>
      <c r="AL5" s="1055"/>
      <c r="AM5" s="1056"/>
      <c r="AN5" s="1057"/>
      <c r="AO5" s="6"/>
      <c r="AP5" s="1226" t="s">
        <v>758</v>
      </c>
      <c r="AQ5" s="1227"/>
      <c r="AR5" s="1227"/>
      <c r="AS5" s="1255"/>
      <c r="AT5" s="1228"/>
      <c r="AU5" s="6"/>
      <c r="AV5" s="1226" t="s">
        <v>758</v>
      </c>
      <c r="AW5" s="1227"/>
      <c r="AX5" s="1227"/>
      <c r="AY5" s="1228"/>
      <c r="AZ5" s="6"/>
      <c r="BA5" s="1226" t="s">
        <v>758</v>
      </c>
      <c r="BB5" s="1227"/>
      <c r="BC5" s="1227"/>
      <c r="BD5" s="1228"/>
      <c r="BE5" s="6"/>
      <c r="BF5" s="1226" t="s">
        <v>758</v>
      </c>
      <c r="BG5" s="1227"/>
      <c r="BH5" s="1227"/>
      <c r="BI5" s="1228"/>
      <c r="BJ5" s="6"/>
      <c r="BK5" s="1226" t="s">
        <v>758</v>
      </c>
      <c r="BL5" s="1227"/>
      <c r="BM5" s="1227"/>
      <c r="BN5" s="1228"/>
      <c r="BO5" s="6"/>
      <c r="BP5" s="1229" t="s">
        <v>758</v>
      </c>
      <c r="BQ5" s="1230"/>
      <c r="BR5" s="1230"/>
      <c r="BS5" s="1231"/>
      <c r="BT5" s="6"/>
      <c r="BU5" s="1256" t="s">
        <v>759</v>
      </c>
      <c r="BV5" s="1257"/>
      <c r="BW5" s="1257"/>
      <c r="BX5" s="1258"/>
      <c r="BY5" s="729"/>
      <c r="BZ5" s="1226" t="s">
        <v>758</v>
      </c>
      <c r="CA5" s="1227"/>
      <c r="CB5" s="1227"/>
      <c r="CC5" s="1228"/>
      <c r="CD5" s="6"/>
      <c r="CE5" s="1226" t="s">
        <v>759</v>
      </c>
      <c r="CF5" s="1227"/>
      <c r="CG5" s="1227"/>
      <c r="CH5" s="1228"/>
      <c r="CI5" s="729"/>
      <c r="CJ5" s="1239" t="s">
        <v>758</v>
      </c>
      <c r="CK5" s="1240"/>
      <c r="CL5" s="1240"/>
      <c r="CM5" s="1241"/>
      <c r="CN5" s="1223" t="s">
        <v>809</v>
      </c>
      <c r="CO5" s="6"/>
      <c r="CP5" s="1226" t="s">
        <v>759</v>
      </c>
      <c r="CQ5" s="1227"/>
      <c r="CR5" s="1227"/>
      <c r="CS5" s="1228"/>
      <c r="CT5" s="730"/>
      <c r="CU5" s="1291" t="s">
        <v>758</v>
      </c>
      <c r="CV5" s="1240"/>
      <c r="CW5" s="1240"/>
      <c r="CX5" s="1241"/>
      <c r="CY5" s="6"/>
      <c r="CZ5" s="1232" t="s">
        <v>759</v>
      </c>
      <c r="DA5" s="1233"/>
      <c r="DB5" s="1233"/>
      <c r="DC5" s="1234"/>
      <c r="DD5" s="730"/>
      <c r="DE5" s="1292" t="s">
        <v>758</v>
      </c>
      <c r="DF5" s="1233"/>
      <c r="DG5" s="1233"/>
      <c r="DH5" s="1234"/>
      <c r="DJ5" s="1232" t="s">
        <v>759</v>
      </c>
      <c r="DK5" s="1233"/>
      <c r="DL5" s="1233"/>
      <c r="DM5" s="1234"/>
      <c r="DN5" s="729"/>
      <c r="DO5" s="1232" t="s">
        <v>758</v>
      </c>
      <c r="DP5" s="1233"/>
      <c r="DQ5" s="1233"/>
      <c r="DR5" s="1234"/>
      <c r="DT5" s="1232" t="s">
        <v>759</v>
      </c>
      <c r="DU5" s="1233"/>
      <c r="DV5" s="1233"/>
      <c r="DW5" s="1234"/>
      <c r="DX5" s="729"/>
      <c r="DY5" s="1232" t="s">
        <v>758</v>
      </c>
      <c r="DZ5" s="1233"/>
      <c r="EA5" s="1233"/>
      <c r="EB5" s="1234"/>
      <c r="ED5" s="1232" t="s">
        <v>759</v>
      </c>
      <c r="EE5" s="1233"/>
      <c r="EF5" s="1233"/>
      <c r="EG5" s="1234"/>
      <c r="EH5" s="729"/>
      <c r="EI5" s="1232" t="s">
        <v>758</v>
      </c>
      <c r="EJ5" s="1233"/>
      <c r="EK5" s="1233"/>
      <c r="EL5" s="1234"/>
      <c r="EN5" s="1235" t="s">
        <v>759</v>
      </c>
      <c r="EO5" s="1235"/>
      <c r="EP5" s="1235"/>
      <c r="EQ5" s="1235"/>
      <c r="ES5" s="1235" t="s">
        <v>758</v>
      </c>
      <c r="ET5" s="1235"/>
      <c r="EU5" s="1235"/>
      <c r="EV5" s="1235"/>
    </row>
    <row r="6" spans="18:152" s="1" customFormat="1" ht="16.5" thickBot="1">
      <c r="R6" s="726" t="s">
        <v>807</v>
      </c>
      <c r="S6" s="725" t="s">
        <v>806</v>
      </c>
      <c r="T6" s="725" t="s">
        <v>805</v>
      </c>
      <c r="U6" s="727" t="s">
        <v>808</v>
      </c>
      <c r="V6" s="724" t="s">
        <v>804</v>
      </c>
      <c r="W6" s="6"/>
      <c r="X6" s="726" t="s">
        <v>807</v>
      </c>
      <c r="Y6" s="728" t="s">
        <v>806</v>
      </c>
      <c r="Z6" s="728" t="s">
        <v>805</v>
      </c>
      <c r="AA6" s="727" t="s">
        <v>808</v>
      </c>
      <c r="AB6" s="724" t="s">
        <v>804</v>
      </c>
      <c r="AC6" s="6"/>
      <c r="AD6" s="726" t="s">
        <v>807</v>
      </c>
      <c r="AE6" s="725" t="s">
        <v>806</v>
      </c>
      <c r="AF6" s="725" t="s">
        <v>805</v>
      </c>
      <c r="AG6" s="727" t="s">
        <v>808</v>
      </c>
      <c r="AH6" s="724" t="s">
        <v>804</v>
      </c>
      <c r="AI6" s="6"/>
      <c r="AJ6" s="726" t="s">
        <v>807</v>
      </c>
      <c r="AK6" s="725" t="s">
        <v>806</v>
      </c>
      <c r="AL6" s="725" t="s">
        <v>805</v>
      </c>
      <c r="AM6" s="727" t="s">
        <v>808</v>
      </c>
      <c r="AN6" s="724" t="s">
        <v>804</v>
      </c>
      <c r="AO6" s="6"/>
      <c r="AP6" s="726" t="s">
        <v>807</v>
      </c>
      <c r="AQ6" s="725" t="s">
        <v>806</v>
      </c>
      <c r="AR6" s="725" t="s">
        <v>805</v>
      </c>
      <c r="AS6" s="727" t="s">
        <v>808</v>
      </c>
      <c r="AT6" s="724" t="s">
        <v>804</v>
      </c>
      <c r="AU6" s="6"/>
      <c r="AV6" s="726" t="s">
        <v>807</v>
      </c>
      <c r="AW6" s="725" t="s">
        <v>806</v>
      </c>
      <c r="AX6" s="725" t="s">
        <v>805</v>
      </c>
      <c r="AY6" s="724" t="s">
        <v>804</v>
      </c>
      <c r="AZ6" s="6"/>
      <c r="BA6" s="726" t="s">
        <v>807</v>
      </c>
      <c r="BB6" s="725" t="s">
        <v>806</v>
      </c>
      <c r="BC6" s="725" t="s">
        <v>805</v>
      </c>
      <c r="BD6" s="724" t="s">
        <v>804</v>
      </c>
      <c r="BE6" s="6"/>
      <c r="BF6" s="726" t="s">
        <v>807</v>
      </c>
      <c r="BG6" s="725" t="s">
        <v>806</v>
      </c>
      <c r="BH6" s="725" t="s">
        <v>805</v>
      </c>
      <c r="BI6" s="724" t="s">
        <v>804</v>
      </c>
      <c r="BJ6" s="6"/>
      <c r="BK6" s="726" t="s">
        <v>807</v>
      </c>
      <c r="BL6" s="725" t="s">
        <v>806</v>
      </c>
      <c r="BM6" s="725" t="s">
        <v>805</v>
      </c>
      <c r="BN6" s="724" t="s">
        <v>804</v>
      </c>
      <c r="BO6" s="6"/>
      <c r="BP6" s="726" t="s">
        <v>807</v>
      </c>
      <c r="BQ6" s="725" t="s">
        <v>806</v>
      </c>
      <c r="BR6" s="725" t="s">
        <v>805</v>
      </c>
      <c r="BS6" s="724" t="s">
        <v>804</v>
      </c>
      <c r="BT6" s="6"/>
      <c r="BU6" s="723" t="s">
        <v>807</v>
      </c>
      <c r="BV6" s="722" t="s">
        <v>806</v>
      </c>
      <c r="BW6" s="722" t="s">
        <v>805</v>
      </c>
      <c r="BX6" s="721" t="s">
        <v>804</v>
      </c>
      <c r="BY6" s="720"/>
      <c r="BZ6" s="719" t="s">
        <v>807</v>
      </c>
      <c r="CA6" s="718" t="s">
        <v>806</v>
      </c>
      <c r="CB6" s="718" t="s">
        <v>805</v>
      </c>
      <c r="CC6" s="717" t="s">
        <v>804</v>
      </c>
      <c r="CD6" s="6"/>
      <c r="CE6" s="715" t="s">
        <v>807</v>
      </c>
      <c r="CF6" s="712" t="s">
        <v>806</v>
      </c>
      <c r="CG6" s="712" t="s">
        <v>805</v>
      </c>
      <c r="CH6" s="716" t="s">
        <v>804</v>
      </c>
      <c r="CI6" s="375"/>
      <c r="CJ6" s="715" t="s">
        <v>807</v>
      </c>
      <c r="CK6" s="712" t="s">
        <v>806</v>
      </c>
      <c r="CL6" s="712" t="s">
        <v>805</v>
      </c>
      <c r="CM6" s="716" t="s">
        <v>804</v>
      </c>
      <c r="CN6" s="1224"/>
      <c r="CO6" s="6"/>
      <c r="CP6" s="715" t="s">
        <v>807</v>
      </c>
      <c r="CQ6" s="712" t="s">
        <v>806</v>
      </c>
      <c r="CR6" s="712" t="s">
        <v>805</v>
      </c>
      <c r="CS6" s="711" t="s">
        <v>804</v>
      </c>
      <c r="CT6" s="714"/>
      <c r="CU6" s="713" t="s">
        <v>807</v>
      </c>
      <c r="CV6" s="712" t="s">
        <v>806</v>
      </c>
      <c r="CW6" s="712" t="s">
        <v>805</v>
      </c>
      <c r="CX6" s="711" t="s">
        <v>804</v>
      </c>
      <c r="CY6" s="244"/>
      <c r="CZ6" s="715" t="s">
        <v>807</v>
      </c>
      <c r="DA6" s="712" t="s">
        <v>806</v>
      </c>
      <c r="DB6" s="712" t="s">
        <v>805</v>
      </c>
      <c r="DC6" s="711" t="s">
        <v>804</v>
      </c>
      <c r="DD6" s="714"/>
      <c r="DE6" s="713" t="s">
        <v>807</v>
      </c>
      <c r="DF6" s="712" t="s">
        <v>806</v>
      </c>
      <c r="DG6" s="712" t="s">
        <v>805</v>
      </c>
      <c r="DH6" s="711" t="s">
        <v>804</v>
      </c>
      <c r="DJ6" s="709" t="s">
        <v>807</v>
      </c>
      <c r="DK6" s="708" t="s">
        <v>806</v>
      </c>
      <c r="DL6" s="708" t="s">
        <v>805</v>
      </c>
      <c r="DM6" s="707" t="s">
        <v>804</v>
      </c>
      <c r="DN6" s="710"/>
      <c r="DO6" s="709" t="s">
        <v>807</v>
      </c>
      <c r="DP6" s="708" t="s">
        <v>806</v>
      </c>
      <c r="DQ6" s="708" t="s">
        <v>805</v>
      </c>
      <c r="DR6" s="707" t="s">
        <v>804</v>
      </c>
      <c r="DT6" s="709" t="s">
        <v>807</v>
      </c>
      <c r="DU6" s="708" t="s">
        <v>806</v>
      </c>
      <c r="DV6" s="708" t="s">
        <v>805</v>
      </c>
      <c r="DW6" s="707" t="s">
        <v>804</v>
      </c>
      <c r="DX6" s="710"/>
      <c r="DY6" s="709" t="s">
        <v>807</v>
      </c>
      <c r="DZ6" s="708" t="s">
        <v>806</v>
      </c>
      <c r="EA6" s="708" t="s">
        <v>805</v>
      </c>
      <c r="EB6" s="707" t="s">
        <v>804</v>
      </c>
      <c r="ED6" s="709" t="s">
        <v>807</v>
      </c>
      <c r="EE6" s="708" t="s">
        <v>806</v>
      </c>
      <c r="EF6" s="708" t="s">
        <v>805</v>
      </c>
      <c r="EG6" s="707" t="s">
        <v>804</v>
      </c>
      <c r="EH6" s="710"/>
      <c r="EI6" s="709" t="s">
        <v>807</v>
      </c>
      <c r="EJ6" s="708" t="s">
        <v>806</v>
      </c>
      <c r="EK6" s="708" t="s">
        <v>805</v>
      </c>
      <c r="EL6" s="707" t="s">
        <v>804</v>
      </c>
      <c r="EN6" s="10" t="s">
        <v>807</v>
      </c>
      <c r="EO6" s="504" t="s">
        <v>806</v>
      </c>
      <c r="EP6" s="504" t="s">
        <v>805</v>
      </c>
      <c r="EQ6" s="504" t="s">
        <v>804</v>
      </c>
      <c r="ER6" s="10"/>
      <c r="ES6" s="10" t="s">
        <v>807</v>
      </c>
      <c r="ET6" s="504" t="s">
        <v>806</v>
      </c>
      <c r="EU6" s="504" t="s">
        <v>805</v>
      </c>
      <c r="EV6" s="10" t="s">
        <v>804</v>
      </c>
    </row>
    <row r="7" spans="18:152" s="1" customFormat="1" ht="18.95" customHeight="1">
      <c r="R7" s="1034">
        <v>1</v>
      </c>
      <c r="S7" s="706">
        <v>43832</v>
      </c>
      <c r="T7" s="706">
        <f t="shared" ref="T7:T58" si="0">6+S7</f>
        <v>43838</v>
      </c>
      <c r="U7" s="703">
        <f>+T7+2</f>
        <v>43840</v>
      </c>
      <c r="V7" s="1320" t="s">
        <v>802</v>
      </c>
      <c r="W7" s="6"/>
      <c r="X7" s="705">
        <v>1</v>
      </c>
      <c r="Y7" s="706">
        <v>43468</v>
      </c>
      <c r="Z7" s="706">
        <f t="shared" ref="Z7:Z38" si="1">6+Y7</f>
        <v>43474</v>
      </c>
      <c r="AA7" s="703">
        <f t="shared" ref="AA7:AA38" si="2">+Z7+2</f>
        <v>43476</v>
      </c>
      <c r="AB7" s="1062" t="s">
        <v>802</v>
      </c>
      <c r="AC7" s="6"/>
      <c r="AD7" s="705">
        <v>1</v>
      </c>
      <c r="AE7" s="704">
        <v>43104</v>
      </c>
      <c r="AF7" s="704">
        <f t="shared" ref="AF7:AF38" si="3">6+AE7</f>
        <v>43110</v>
      </c>
      <c r="AG7" s="703">
        <f t="shared" ref="AG7:AG38" si="4">+AF7+2</f>
        <v>43112</v>
      </c>
      <c r="AH7" s="1062" t="s">
        <v>802</v>
      </c>
      <c r="AI7" s="6"/>
      <c r="AJ7" s="702">
        <v>1</v>
      </c>
      <c r="AK7" s="701">
        <v>42733</v>
      </c>
      <c r="AL7" s="701">
        <f t="shared" ref="AL7:AL38" si="5">6+AK7</f>
        <v>42739</v>
      </c>
      <c r="AM7" s="700">
        <f t="shared" ref="AM7:AM38" si="6">+AL7+2</f>
        <v>42741</v>
      </c>
      <c r="AN7" s="1296" t="s">
        <v>802</v>
      </c>
      <c r="AO7" s="6"/>
      <c r="AP7" s="698">
        <v>1</v>
      </c>
      <c r="AQ7" s="697">
        <v>42369</v>
      </c>
      <c r="AR7" s="697">
        <f t="shared" ref="AR7:AR38" si="7">6+AQ7</f>
        <v>42375</v>
      </c>
      <c r="AS7" s="699">
        <f t="shared" ref="AS7:AS38" si="8">2+AR7</f>
        <v>42377</v>
      </c>
      <c r="AT7" s="1297" t="s">
        <v>802</v>
      </c>
      <c r="AU7" s="6"/>
      <c r="AV7" s="698">
        <v>1</v>
      </c>
      <c r="AW7" s="697">
        <v>42005</v>
      </c>
      <c r="AX7" s="697">
        <f t="shared" ref="AX7:AX38" si="9">6+AW7</f>
        <v>42011</v>
      </c>
      <c r="AY7" s="1298" t="s">
        <v>802</v>
      </c>
      <c r="AZ7" s="6"/>
      <c r="BA7" s="698">
        <v>1</v>
      </c>
      <c r="BB7" s="697">
        <v>41641</v>
      </c>
      <c r="BC7" s="697">
        <f t="shared" ref="BC7:BC38" si="10">6+BB7</f>
        <v>41647</v>
      </c>
      <c r="BD7" s="1298" t="s">
        <v>802</v>
      </c>
      <c r="BE7" s="6"/>
      <c r="BF7" s="696">
        <v>1</v>
      </c>
      <c r="BG7" s="695">
        <v>41277</v>
      </c>
      <c r="BH7" s="695">
        <f t="shared" ref="BH7:BH38" si="11">6+BG7</f>
        <v>41283</v>
      </c>
      <c r="BI7" s="1299" t="s">
        <v>802</v>
      </c>
      <c r="BJ7" s="6"/>
      <c r="BK7" s="554">
        <v>1</v>
      </c>
      <c r="BL7" s="553">
        <v>40906</v>
      </c>
      <c r="BM7" s="553">
        <f t="shared" ref="BM7:BM38" si="12">6+BL7</f>
        <v>40912</v>
      </c>
      <c r="BN7" s="1215" t="s">
        <v>802</v>
      </c>
      <c r="BO7" s="6"/>
      <c r="BP7" s="554">
        <v>1</v>
      </c>
      <c r="BQ7" s="553">
        <v>40542</v>
      </c>
      <c r="BR7" s="553">
        <f t="shared" ref="BR7:BR38" si="13">6+BQ7</f>
        <v>40548</v>
      </c>
      <c r="BS7" s="1215" t="s">
        <v>802</v>
      </c>
      <c r="BT7" s="6"/>
      <c r="BU7" s="552">
        <v>1</v>
      </c>
      <c r="BV7" s="551">
        <v>40182</v>
      </c>
      <c r="BW7" s="551">
        <f t="shared" ref="BW7:BW38" si="14">6+BV7</f>
        <v>40188</v>
      </c>
      <c r="BX7" s="1300" t="s">
        <v>802</v>
      </c>
      <c r="BY7" s="550"/>
      <c r="BZ7" s="554">
        <v>1</v>
      </c>
      <c r="CA7" s="553">
        <v>40178</v>
      </c>
      <c r="CB7" s="553">
        <f t="shared" ref="CB7:CB38" si="15">6+CA7</f>
        <v>40184</v>
      </c>
      <c r="CC7" s="1215" t="s">
        <v>802</v>
      </c>
      <c r="CD7" s="6"/>
      <c r="CE7" s="543">
        <v>1</v>
      </c>
      <c r="CF7" s="544">
        <v>39811</v>
      </c>
      <c r="CG7" s="544">
        <f t="shared" ref="CG7:CG38" si="16">6+CF7</f>
        <v>39817</v>
      </c>
      <c r="CH7" s="1290" t="s">
        <v>802</v>
      </c>
      <c r="CI7" s="73"/>
      <c r="CJ7" s="543">
        <v>1</v>
      </c>
      <c r="CK7" s="544">
        <v>39814</v>
      </c>
      <c r="CL7" s="544">
        <f t="shared" ref="CL7:CL38" si="17">6+CK7</f>
        <v>39820</v>
      </c>
      <c r="CM7" s="1290" t="s">
        <v>802</v>
      </c>
      <c r="CN7" s="1224"/>
      <c r="CO7" s="6"/>
      <c r="CP7" s="654">
        <v>1</v>
      </c>
      <c r="CQ7" s="544">
        <v>39447</v>
      </c>
      <c r="CR7" s="544">
        <f t="shared" ref="CR7:CR38" si="18">6+CQ7</f>
        <v>39453</v>
      </c>
      <c r="CS7" s="1214" t="s">
        <v>803</v>
      </c>
      <c r="CT7" s="546"/>
      <c r="CU7" s="653">
        <v>1</v>
      </c>
      <c r="CV7" s="544">
        <v>39450</v>
      </c>
      <c r="CW7" s="544">
        <f t="shared" ref="CW7:CW38" si="19">6+CV7</f>
        <v>39456</v>
      </c>
      <c r="CX7" s="1214" t="s">
        <v>803</v>
      </c>
      <c r="CY7" s="224"/>
      <c r="CZ7" s="543">
        <v>1</v>
      </c>
      <c r="DA7" s="544">
        <v>39083</v>
      </c>
      <c r="DB7" s="544">
        <f t="shared" ref="DB7:DB38" si="20">6+DA7</f>
        <v>39089</v>
      </c>
      <c r="DC7" s="1214" t="s">
        <v>802</v>
      </c>
      <c r="DD7" s="546"/>
      <c r="DE7" s="545">
        <v>1</v>
      </c>
      <c r="DF7" s="544">
        <v>39079</v>
      </c>
      <c r="DG7" s="544">
        <f t="shared" ref="DG7:DG38" si="21">6+DF7</f>
        <v>39085</v>
      </c>
      <c r="DH7" s="1214" t="s">
        <v>802</v>
      </c>
      <c r="DJ7" s="694">
        <v>1</v>
      </c>
      <c r="DK7" s="692">
        <v>38719</v>
      </c>
      <c r="DL7" s="692">
        <f t="shared" ref="DL7:DL38" si="22">6+DK7</f>
        <v>38725</v>
      </c>
      <c r="DM7" s="1236" t="s">
        <v>802</v>
      </c>
      <c r="DN7" s="540"/>
      <c r="DO7" s="693">
        <v>1</v>
      </c>
      <c r="DP7" s="692">
        <v>38715</v>
      </c>
      <c r="DQ7" s="692">
        <f t="shared" ref="DQ7:DQ38" si="23">6+DP7</f>
        <v>38721</v>
      </c>
      <c r="DR7" s="1213" t="s">
        <v>802</v>
      </c>
      <c r="DT7" s="694">
        <v>1</v>
      </c>
      <c r="DU7" s="692">
        <v>38355</v>
      </c>
      <c r="DV7" s="692">
        <f t="shared" ref="DV7:DV38" si="24">6+DU7</f>
        <v>38361</v>
      </c>
      <c r="DW7" s="1236" t="s">
        <v>802</v>
      </c>
      <c r="DX7" s="540"/>
      <c r="DY7" s="693">
        <v>1</v>
      </c>
      <c r="DZ7" s="692">
        <v>38351</v>
      </c>
      <c r="EA7" s="692">
        <f t="shared" ref="EA7:EA38" si="25">6+DZ7</f>
        <v>38357</v>
      </c>
      <c r="EB7" s="1213" t="s">
        <v>802</v>
      </c>
      <c r="ED7" s="569">
        <v>1</v>
      </c>
      <c r="EE7" s="574">
        <v>37984</v>
      </c>
      <c r="EF7" s="574">
        <f t="shared" ref="EF7:EF38" si="26">6+EE7</f>
        <v>37990</v>
      </c>
      <c r="EG7" s="1236" t="s">
        <v>802</v>
      </c>
      <c r="EH7" s="540"/>
      <c r="EI7" s="575">
        <v>1</v>
      </c>
      <c r="EJ7" s="574">
        <v>37987</v>
      </c>
      <c r="EK7" s="574">
        <f t="shared" ref="EK7:EK38" si="27">6+EJ7</f>
        <v>37993</v>
      </c>
      <c r="EL7" s="1200" t="s">
        <v>802</v>
      </c>
      <c r="EN7" s="691">
        <v>1</v>
      </c>
      <c r="EO7" s="690">
        <v>37620</v>
      </c>
      <c r="EP7" s="690">
        <f t="shared" ref="EP7:EP38" si="28">+EO7+6</f>
        <v>37626</v>
      </c>
      <c r="EQ7" s="1216" t="s">
        <v>802</v>
      </c>
      <c r="ES7" s="691">
        <v>1</v>
      </c>
      <c r="ET7" s="690">
        <v>37623</v>
      </c>
      <c r="EU7" s="690">
        <f t="shared" ref="EU7:EU38" si="29">+ET7+6</f>
        <v>37629</v>
      </c>
      <c r="EV7" s="1216" t="s">
        <v>802</v>
      </c>
    </row>
    <row r="8" spans="18:152" s="1" customFormat="1" ht="18.95" customHeight="1">
      <c r="R8" s="1035">
        <v>2</v>
      </c>
      <c r="S8" s="566">
        <f t="shared" ref="S8:S47" si="30">1+T7</f>
        <v>43839</v>
      </c>
      <c r="T8" s="566">
        <f t="shared" si="0"/>
        <v>43845</v>
      </c>
      <c r="U8" s="565">
        <f t="shared" ref="U8:U58" si="31">+T8+2</f>
        <v>43847</v>
      </c>
      <c r="V8" s="1321"/>
      <c r="W8" s="6"/>
      <c r="X8" s="567">
        <v>2</v>
      </c>
      <c r="Y8" s="566">
        <f t="shared" ref="Y8:Y39" si="32">1+Z7</f>
        <v>43475</v>
      </c>
      <c r="Z8" s="566">
        <f t="shared" si="1"/>
        <v>43481</v>
      </c>
      <c r="AA8" s="565">
        <f t="shared" si="2"/>
        <v>43483</v>
      </c>
      <c r="AB8" s="1059"/>
      <c r="AC8" s="6"/>
      <c r="AD8" s="567">
        <v>2</v>
      </c>
      <c r="AE8" s="616">
        <f t="shared" ref="AE8:AE39" si="33">1+AF7</f>
        <v>43111</v>
      </c>
      <c r="AF8" s="616">
        <f t="shared" si="3"/>
        <v>43117</v>
      </c>
      <c r="AG8" s="565">
        <f t="shared" si="4"/>
        <v>43119</v>
      </c>
      <c r="AH8" s="1059"/>
      <c r="AI8" s="6"/>
      <c r="AJ8" s="560">
        <v>2</v>
      </c>
      <c r="AK8" s="559">
        <f t="shared" ref="AK8:AK39" si="34">1+AL7</f>
        <v>42740</v>
      </c>
      <c r="AL8" s="559">
        <f t="shared" si="5"/>
        <v>42746</v>
      </c>
      <c r="AM8" s="558">
        <f t="shared" si="6"/>
        <v>42748</v>
      </c>
      <c r="AN8" s="1187"/>
      <c r="AO8" s="6"/>
      <c r="AP8" s="556">
        <v>2</v>
      </c>
      <c r="AQ8" s="555">
        <f t="shared" ref="AQ8:AQ39" si="35">1+AR7</f>
        <v>42376</v>
      </c>
      <c r="AR8" s="555">
        <f t="shared" si="7"/>
        <v>42382</v>
      </c>
      <c r="AS8" s="681">
        <f t="shared" si="8"/>
        <v>42384</v>
      </c>
      <c r="AT8" s="1190"/>
      <c r="AU8" s="6"/>
      <c r="AV8" s="556">
        <v>2</v>
      </c>
      <c r="AW8" s="555">
        <f t="shared" ref="AW8:AW39" si="36">1+AX7</f>
        <v>42012</v>
      </c>
      <c r="AX8" s="555">
        <f t="shared" si="9"/>
        <v>42018</v>
      </c>
      <c r="AY8" s="1204"/>
      <c r="AZ8" s="6"/>
      <c r="BA8" s="556">
        <v>2</v>
      </c>
      <c r="BB8" s="555">
        <f t="shared" ref="BB8:BB39" si="37">1+BC7</f>
        <v>41648</v>
      </c>
      <c r="BC8" s="555">
        <f t="shared" si="10"/>
        <v>41654</v>
      </c>
      <c r="BD8" s="1204"/>
      <c r="BE8" s="6"/>
      <c r="BF8" s="554">
        <v>2</v>
      </c>
      <c r="BG8" s="553">
        <f t="shared" ref="BG8:BG39" si="38">1+BH7</f>
        <v>41284</v>
      </c>
      <c r="BH8" s="553">
        <f t="shared" si="11"/>
        <v>41290</v>
      </c>
      <c r="BI8" s="1197"/>
      <c r="BJ8" s="6"/>
      <c r="BK8" s="554">
        <v>2</v>
      </c>
      <c r="BL8" s="553">
        <f t="shared" ref="BL8:BL39" si="39">1+BM7</f>
        <v>40913</v>
      </c>
      <c r="BM8" s="553">
        <f t="shared" si="12"/>
        <v>40919</v>
      </c>
      <c r="BN8" s="1197"/>
      <c r="BO8" s="6"/>
      <c r="BP8" s="554">
        <v>2</v>
      </c>
      <c r="BQ8" s="553">
        <f t="shared" ref="BQ8:BQ39" si="40">1+BR7</f>
        <v>40549</v>
      </c>
      <c r="BR8" s="553">
        <f t="shared" si="13"/>
        <v>40555</v>
      </c>
      <c r="BS8" s="1197"/>
      <c r="BT8" s="6"/>
      <c r="BU8" s="552">
        <v>2</v>
      </c>
      <c r="BV8" s="551">
        <f t="shared" ref="BV8:BV39" si="41">1+BW7</f>
        <v>40189</v>
      </c>
      <c r="BW8" s="551">
        <f t="shared" si="14"/>
        <v>40195</v>
      </c>
      <c r="BX8" s="1294"/>
      <c r="BY8" s="550"/>
      <c r="BZ8" s="554">
        <v>2</v>
      </c>
      <c r="CA8" s="553">
        <f t="shared" ref="CA8:CA39" si="42">1+CB7</f>
        <v>40185</v>
      </c>
      <c r="CB8" s="553">
        <f t="shared" si="15"/>
        <v>40191</v>
      </c>
      <c r="CC8" s="1197"/>
      <c r="CD8" s="6"/>
      <c r="CE8" s="543">
        <v>2</v>
      </c>
      <c r="CF8" s="544">
        <f t="shared" ref="CF8:CF39" si="43">1+CG7</f>
        <v>39818</v>
      </c>
      <c r="CG8" s="544">
        <f t="shared" si="16"/>
        <v>39824</v>
      </c>
      <c r="CH8" s="1208"/>
      <c r="CI8" s="73"/>
      <c r="CJ8" s="543">
        <v>2</v>
      </c>
      <c r="CK8" s="544">
        <f t="shared" ref="CK8:CK39" si="44">1+CL7</f>
        <v>39821</v>
      </c>
      <c r="CL8" s="544">
        <f t="shared" si="17"/>
        <v>39827</v>
      </c>
      <c r="CM8" s="1208"/>
      <c r="CN8" s="1224"/>
      <c r="CO8" s="6"/>
      <c r="CP8" s="654">
        <v>2</v>
      </c>
      <c r="CQ8" s="544">
        <f t="shared" ref="CQ8:CQ39" si="45">1+CR7</f>
        <v>39454</v>
      </c>
      <c r="CR8" s="544">
        <f t="shared" si="18"/>
        <v>39460</v>
      </c>
      <c r="CS8" s="1200"/>
      <c r="CT8" s="546"/>
      <c r="CU8" s="653">
        <v>2</v>
      </c>
      <c r="CV8" s="544">
        <f t="shared" ref="CV8:CV39" si="46">1+CW7</f>
        <v>39457</v>
      </c>
      <c r="CW8" s="544">
        <f t="shared" si="19"/>
        <v>39463</v>
      </c>
      <c r="CX8" s="1200"/>
      <c r="CY8" s="224"/>
      <c r="CZ8" s="543">
        <v>2</v>
      </c>
      <c r="DA8" s="544">
        <f t="shared" ref="DA8:DA39" si="47">1+DB7</f>
        <v>39090</v>
      </c>
      <c r="DB8" s="544">
        <f t="shared" si="20"/>
        <v>39096</v>
      </c>
      <c r="DC8" s="1200"/>
      <c r="DD8" s="546"/>
      <c r="DE8" s="545">
        <v>2</v>
      </c>
      <c r="DF8" s="544">
        <f t="shared" ref="DF8:DF39" si="48">1+DG7</f>
        <v>39086</v>
      </c>
      <c r="DG8" s="544">
        <f t="shared" si="21"/>
        <v>39092</v>
      </c>
      <c r="DH8" s="1200"/>
      <c r="DJ8" s="543">
        <v>2</v>
      </c>
      <c r="DK8" s="538">
        <f t="shared" ref="DK8:DK39" si="49">1+DL7</f>
        <v>38726</v>
      </c>
      <c r="DL8" s="538">
        <f t="shared" si="22"/>
        <v>38732</v>
      </c>
      <c r="DM8" s="1237"/>
      <c r="DN8" s="540"/>
      <c r="DO8" s="542">
        <v>2</v>
      </c>
      <c r="DP8" s="538">
        <f t="shared" ref="DP8:DP39" si="50">1+DQ7</f>
        <v>38722</v>
      </c>
      <c r="DQ8" s="538">
        <f t="shared" si="23"/>
        <v>38728</v>
      </c>
      <c r="DR8" s="1200"/>
      <c r="DT8" s="543">
        <v>2</v>
      </c>
      <c r="DU8" s="538">
        <f t="shared" ref="DU8:DU39" si="51">1+DV7</f>
        <v>38362</v>
      </c>
      <c r="DV8" s="538">
        <f t="shared" si="24"/>
        <v>38368</v>
      </c>
      <c r="DW8" s="1237"/>
      <c r="DX8" s="540"/>
      <c r="DY8" s="542">
        <v>2</v>
      </c>
      <c r="DZ8" s="538">
        <f t="shared" ref="DZ8:DZ39" si="52">1+EA7</f>
        <v>38358</v>
      </c>
      <c r="EA8" s="538">
        <f t="shared" si="25"/>
        <v>38364</v>
      </c>
      <c r="EB8" s="1200"/>
      <c r="ED8" s="543">
        <v>2</v>
      </c>
      <c r="EE8" s="538">
        <f t="shared" ref="EE8:EE39" si="53">1+EF7</f>
        <v>37991</v>
      </c>
      <c r="EF8" s="538">
        <f t="shared" si="26"/>
        <v>37997</v>
      </c>
      <c r="EG8" s="1237"/>
      <c r="EH8" s="540"/>
      <c r="EI8" s="542">
        <v>2</v>
      </c>
      <c r="EJ8" s="538">
        <f t="shared" ref="EJ8:EJ39" si="54">1+EK7</f>
        <v>37994</v>
      </c>
      <c r="EK8" s="538">
        <f t="shared" si="27"/>
        <v>38000</v>
      </c>
      <c r="EL8" s="1200"/>
      <c r="EN8" s="563">
        <v>2</v>
      </c>
      <c r="EO8" s="562">
        <f t="shared" ref="EO8:EO39" si="55">1+EP7</f>
        <v>37627</v>
      </c>
      <c r="EP8" s="562">
        <f t="shared" si="28"/>
        <v>37633</v>
      </c>
      <c r="EQ8" s="1133"/>
      <c r="ES8" s="563">
        <v>2</v>
      </c>
      <c r="ET8" s="562">
        <f t="shared" ref="ET8:ET39" si="56">1+EU7</f>
        <v>37630</v>
      </c>
      <c r="EU8" s="562">
        <f t="shared" si="29"/>
        <v>37636</v>
      </c>
      <c r="EV8" s="1133"/>
    </row>
    <row r="9" spans="18:152" s="1" customFormat="1" ht="18.95" customHeight="1">
      <c r="R9" s="1035">
        <v>3</v>
      </c>
      <c r="S9" s="566">
        <f t="shared" si="30"/>
        <v>43846</v>
      </c>
      <c r="T9" s="566">
        <f t="shared" si="0"/>
        <v>43852</v>
      </c>
      <c r="U9" s="565">
        <f t="shared" si="31"/>
        <v>43854</v>
      </c>
      <c r="V9" s="1321"/>
      <c r="W9" s="6"/>
      <c r="X9" s="567">
        <v>3</v>
      </c>
      <c r="Y9" s="566">
        <f t="shared" si="32"/>
        <v>43482</v>
      </c>
      <c r="Z9" s="566">
        <f t="shared" si="1"/>
        <v>43488</v>
      </c>
      <c r="AA9" s="565">
        <f t="shared" si="2"/>
        <v>43490</v>
      </c>
      <c r="AB9" s="1059"/>
      <c r="AC9" s="6"/>
      <c r="AD9" s="567">
        <v>3</v>
      </c>
      <c r="AE9" s="616">
        <f t="shared" si="33"/>
        <v>43118</v>
      </c>
      <c r="AF9" s="616">
        <f t="shared" si="3"/>
        <v>43124</v>
      </c>
      <c r="AG9" s="565">
        <f t="shared" si="4"/>
        <v>43126</v>
      </c>
      <c r="AH9" s="1059"/>
      <c r="AI9" s="6"/>
      <c r="AJ9" s="685">
        <v>3</v>
      </c>
      <c r="AK9" s="684">
        <f t="shared" si="34"/>
        <v>42747</v>
      </c>
      <c r="AL9" s="684">
        <f t="shared" si="5"/>
        <v>42753</v>
      </c>
      <c r="AM9" s="558">
        <f t="shared" si="6"/>
        <v>42755</v>
      </c>
      <c r="AN9" s="1187"/>
      <c r="AO9" s="6"/>
      <c r="AP9" s="689">
        <v>3</v>
      </c>
      <c r="AQ9" s="688">
        <f t="shared" si="35"/>
        <v>42383</v>
      </c>
      <c r="AR9" s="688">
        <f t="shared" si="7"/>
        <v>42389</v>
      </c>
      <c r="AS9" s="611">
        <f t="shared" si="8"/>
        <v>42391</v>
      </c>
      <c r="AT9" s="1190"/>
      <c r="AU9" s="6"/>
      <c r="AV9" s="556">
        <v>3</v>
      </c>
      <c r="AW9" s="555">
        <f t="shared" si="36"/>
        <v>42019</v>
      </c>
      <c r="AX9" s="555">
        <f t="shared" si="9"/>
        <v>42025</v>
      </c>
      <c r="AY9" s="1204"/>
      <c r="AZ9" s="6"/>
      <c r="BA9" s="556">
        <v>3</v>
      </c>
      <c r="BB9" s="555">
        <f t="shared" si="37"/>
        <v>41655</v>
      </c>
      <c r="BC9" s="555">
        <f t="shared" si="10"/>
        <v>41661</v>
      </c>
      <c r="BD9" s="1204"/>
      <c r="BE9" s="6"/>
      <c r="BF9" s="554">
        <v>3</v>
      </c>
      <c r="BG9" s="553">
        <f t="shared" si="38"/>
        <v>41291</v>
      </c>
      <c r="BH9" s="553">
        <f t="shared" si="11"/>
        <v>41297</v>
      </c>
      <c r="BI9" s="1197"/>
      <c r="BJ9" s="6"/>
      <c r="BK9" s="554">
        <v>3</v>
      </c>
      <c r="BL9" s="553">
        <f t="shared" si="39"/>
        <v>40920</v>
      </c>
      <c r="BM9" s="553">
        <f t="shared" si="12"/>
        <v>40926</v>
      </c>
      <c r="BN9" s="1197"/>
      <c r="BO9" s="6"/>
      <c r="BP9" s="554">
        <v>3</v>
      </c>
      <c r="BQ9" s="553">
        <f t="shared" si="40"/>
        <v>40556</v>
      </c>
      <c r="BR9" s="553">
        <f t="shared" si="13"/>
        <v>40562</v>
      </c>
      <c r="BS9" s="1197"/>
      <c r="BT9" s="6"/>
      <c r="BU9" s="552">
        <v>3</v>
      </c>
      <c r="BV9" s="551">
        <f t="shared" si="41"/>
        <v>40196</v>
      </c>
      <c r="BW9" s="551">
        <f t="shared" si="14"/>
        <v>40202</v>
      </c>
      <c r="BX9" s="1294"/>
      <c r="BY9" s="550"/>
      <c r="BZ9" s="554">
        <v>3</v>
      </c>
      <c r="CA9" s="553">
        <f t="shared" si="42"/>
        <v>40192</v>
      </c>
      <c r="CB9" s="553">
        <f t="shared" si="15"/>
        <v>40198</v>
      </c>
      <c r="CC9" s="1197"/>
      <c r="CD9" s="6"/>
      <c r="CE9" s="541">
        <v>3</v>
      </c>
      <c r="CF9" s="686">
        <f t="shared" si="43"/>
        <v>39825</v>
      </c>
      <c r="CG9" s="686">
        <f t="shared" si="16"/>
        <v>39831</v>
      </c>
      <c r="CH9" s="1208"/>
      <c r="CI9" s="687"/>
      <c r="CJ9" s="541">
        <v>3</v>
      </c>
      <c r="CK9" s="686">
        <f t="shared" si="44"/>
        <v>39828</v>
      </c>
      <c r="CL9" s="686">
        <f t="shared" si="17"/>
        <v>39834</v>
      </c>
      <c r="CM9" s="1208"/>
      <c r="CN9" s="1224"/>
      <c r="CO9" s="6"/>
      <c r="CP9" s="654">
        <v>3</v>
      </c>
      <c r="CQ9" s="544">
        <f t="shared" si="45"/>
        <v>39461</v>
      </c>
      <c r="CR9" s="544">
        <f t="shared" si="18"/>
        <v>39467</v>
      </c>
      <c r="CS9" s="1200"/>
      <c r="CT9" s="546"/>
      <c r="CU9" s="653">
        <v>3</v>
      </c>
      <c r="CV9" s="544">
        <f t="shared" si="46"/>
        <v>39464</v>
      </c>
      <c r="CW9" s="544">
        <f t="shared" si="19"/>
        <v>39470</v>
      </c>
      <c r="CX9" s="1200"/>
      <c r="CY9" s="224"/>
      <c r="CZ9" s="543">
        <v>3</v>
      </c>
      <c r="DA9" s="544">
        <f t="shared" si="47"/>
        <v>39097</v>
      </c>
      <c r="DB9" s="544">
        <f t="shared" si="20"/>
        <v>39103</v>
      </c>
      <c r="DC9" s="1200"/>
      <c r="DD9" s="546"/>
      <c r="DE9" s="545">
        <v>3</v>
      </c>
      <c r="DF9" s="544">
        <f t="shared" si="48"/>
        <v>39093</v>
      </c>
      <c r="DG9" s="544">
        <f t="shared" si="21"/>
        <v>39099</v>
      </c>
      <c r="DH9" s="1200"/>
      <c r="DJ9" s="543">
        <v>3</v>
      </c>
      <c r="DK9" s="538">
        <f t="shared" si="49"/>
        <v>38733</v>
      </c>
      <c r="DL9" s="538">
        <f t="shared" si="22"/>
        <v>38739</v>
      </c>
      <c r="DM9" s="1237"/>
      <c r="DN9" s="540"/>
      <c r="DO9" s="542">
        <v>3</v>
      </c>
      <c r="DP9" s="538">
        <f t="shared" si="50"/>
        <v>38729</v>
      </c>
      <c r="DQ9" s="538">
        <f t="shared" si="23"/>
        <v>38735</v>
      </c>
      <c r="DR9" s="1200"/>
      <c r="DT9" s="543">
        <v>3</v>
      </c>
      <c r="DU9" s="538">
        <f t="shared" si="51"/>
        <v>38369</v>
      </c>
      <c r="DV9" s="538">
        <f t="shared" si="24"/>
        <v>38375</v>
      </c>
      <c r="DW9" s="1237"/>
      <c r="DX9" s="540"/>
      <c r="DY9" s="542">
        <v>3</v>
      </c>
      <c r="DZ9" s="538">
        <f t="shared" si="52"/>
        <v>38365</v>
      </c>
      <c r="EA9" s="538">
        <f t="shared" si="25"/>
        <v>38371</v>
      </c>
      <c r="EB9" s="1200"/>
      <c r="ED9" s="543">
        <v>3</v>
      </c>
      <c r="EE9" s="538">
        <f t="shared" si="53"/>
        <v>37998</v>
      </c>
      <c r="EF9" s="538">
        <f t="shared" si="26"/>
        <v>38004</v>
      </c>
      <c r="EG9" s="1237"/>
      <c r="EH9" s="540"/>
      <c r="EI9" s="542">
        <v>3</v>
      </c>
      <c r="EJ9" s="538">
        <f t="shared" si="54"/>
        <v>38001</v>
      </c>
      <c r="EK9" s="538">
        <f t="shared" si="27"/>
        <v>38007</v>
      </c>
      <c r="EL9" s="1200"/>
      <c r="EN9" s="563">
        <v>3</v>
      </c>
      <c r="EO9" s="562">
        <f t="shared" si="55"/>
        <v>37634</v>
      </c>
      <c r="EP9" s="562">
        <f t="shared" si="28"/>
        <v>37640</v>
      </c>
      <c r="EQ9" s="1133"/>
      <c r="ES9" s="563">
        <v>3</v>
      </c>
      <c r="ET9" s="562">
        <f t="shared" si="56"/>
        <v>37637</v>
      </c>
      <c r="EU9" s="562">
        <f t="shared" si="29"/>
        <v>37643</v>
      </c>
      <c r="EV9" s="1133"/>
    </row>
    <row r="10" spans="18:152" s="1" customFormat="1" ht="18.95" customHeight="1" thickBot="1">
      <c r="R10" s="1036">
        <v>4</v>
      </c>
      <c r="S10" s="615">
        <f t="shared" si="30"/>
        <v>43853</v>
      </c>
      <c r="T10" s="615">
        <f t="shared" si="0"/>
        <v>43859</v>
      </c>
      <c r="U10" s="612">
        <f t="shared" si="31"/>
        <v>43861</v>
      </c>
      <c r="V10" s="1322"/>
      <c r="W10" s="6"/>
      <c r="X10" s="614">
        <v>4</v>
      </c>
      <c r="Y10" s="615">
        <f t="shared" si="32"/>
        <v>43489</v>
      </c>
      <c r="Z10" s="615">
        <f t="shared" si="1"/>
        <v>43495</v>
      </c>
      <c r="AA10" s="612">
        <f t="shared" si="2"/>
        <v>43497</v>
      </c>
      <c r="AB10" s="1060"/>
      <c r="AC10" s="6"/>
      <c r="AD10" s="614">
        <v>4</v>
      </c>
      <c r="AE10" s="613">
        <f t="shared" si="33"/>
        <v>43125</v>
      </c>
      <c r="AF10" s="613">
        <f t="shared" si="3"/>
        <v>43131</v>
      </c>
      <c r="AG10" s="612">
        <f t="shared" si="4"/>
        <v>43133</v>
      </c>
      <c r="AH10" s="1060"/>
      <c r="AI10" s="6"/>
      <c r="AJ10" s="560">
        <v>4</v>
      </c>
      <c r="AK10" s="559">
        <f t="shared" si="34"/>
        <v>42754</v>
      </c>
      <c r="AL10" s="559">
        <f t="shared" si="5"/>
        <v>42760</v>
      </c>
      <c r="AM10" s="558">
        <f t="shared" si="6"/>
        <v>42762</v>
      </c>
      <c r="AN10" s="1187"/>
      <c r="AO10" s="6"/>
      <c r="AP10" s="556">
        <v>4</v>
      </c>
      <c r="AQ10" s="555">
        <f t="shared" si="35"/>
        <v>42390</v>
      </c>
      <c r="AR10" s="555">
        <f t="shared" si="7"/>
        <v>42396</v>
      </c>
      <c r="AS10" s="666">
        <f t="shared" si="8"/>
        <v>42398</v>
      </c>
      <c r="AT10" s="1190"/>
      <c r="AU10" s="6"/>
      <c r="AV10" s="601">
        <v>4</v>
      </c>
      <c r="AW10" s="600">
        <f t="shared" si="36"/>
        <v>42026</v>
      </c>
      <c r="AX10" s="600">
        <f t="shared" si="9"/>
        <v>42032</v>
      </c>
      <c r="AY10" s="1205"/>
      <c r="AZ10" s="6"/>
      <c r="BA10" s="601">
        <v>4</v>
      </c>
      <c r="BB10" s="600">
        <f t="shared" si="37"/>
        <v>41662</v>
      </c>
      <c r="BC10" s="600">
        <f t="shared" si="10"/>
        <v>41668</v>
      </c>
      <c r="BD10" s="1205"/>
      <c r="BE10" s="6"/>
      <c r="BF10" s="599">
        <v>4</v>
      </c>
      <c r="BG10" s="598">
        <f t="shared" si="38"/>
        <v>41298</v>
      </c>
      <c r="BH10" s="598">
        <f t="shared" si="11"/>
        <v>41304</v>
      </c>
      <c r="BI10" s="1198"/>
      <c r="BJ10" s="6"/>
      <c r="BK10" s="554">
        <v>4</v>
      </c>
      <c r="BL10" s="553">
        <f t="shared" si="39"/>
        <v>40927</v>
      </c>
      <c r="BM10" s="553">
        <f t="shared" si="12"/>
        <v>40933</v>
      </c>
      <c r="BN10" s="1197"/>
      <c r="BO10" s="6"/>
      <c r="BP10" s="554">
        <v>4</v>
      </c>
      <c r="BQ10" s="553">
        <f t="shared" si="40"/>
        <v>40563</v>
      </c>
      <c r="BR10" s="553">
        <f t="shared" si="13"/>
        <v>40569</v>
      </c>
      <c r="BS10" s="1197"/>
      <c r="BT10" s="6"/>
      <c r="BU10" s="610">
        <v>4</v>
      </c>
      <c r="BV10" s="609">
        <f t="shared" si="41"/>
        <v>40203</v>
      </c>
      <c r="BW10" s="609">
        <f t="shared" si="14"/>
        <v>40209</v>
      </c>
      <c r="BX10" s="1295"/>
      <c r="BY10" s="550"/>
      <c r="BZ10" s="554">
        <v>4</v>
      </c>
      <c r="CA10" s="553">
        <f t="shared" si="42"/>
        <v>40199</v>
      </c>
      <c r="CB10" s="553">
        <f t="shared" si="15"/>
        <v>40205</v>
      </c>
      <c r="CC10" s="1197"/>
      <c r="CD10" s="6"/>
      <c r="CE10" s="543">
        <v>4</v>
      </c>
      <c r="CF10" s="544">
        <f t="shared" si="43"/>
        <v>39832</v>
      </c>
      <c r="CG10" s="544">
        <f t="shared" si="16"/>
        <v>39838</v>
      </c>
      <c r="CH10" s="1208"/>
      <c r="CI10" s="73"/>
      <c r="CJ10" s="593">
        <v>4</v>
      </c>
      <c r="CK10" s="594">
        <f t="shared" si="44"/>
        <v>39835</v>
      </c>
      <c r="CL10" s="594">
        <f t="shared" si="17"/>
        <v>39841</v>
      </c>
      <c r="CM10" s="1209"/>
      <c r="CN10" s="1224"/>
      <c r="CO10" s="6"/>
      <c r="CP10" s="651">
        <v>4</v>
      </c>
      <c r="CQ10" s="594">
        <f t="shared" si="45"/>
        <v>39468</v>
      </c>
      <c r="CR10" s="594">
        <f t="shared" si="18"/>
        <v>39474</v>
      </c>
      <c r="CS10" s="1201"/>
      <c r="CT10" s="546"/>
      <c r="CU10" s="651">
        <v>4</v>
      </c>
      <c r="CV10" s="594">
        <f t="shared" si="46"/>
        <v>39471</v>
      </c>
      <c r="CW10" s="594">
        <f t="shared" si="19"/>
        <v>39477</v>
      </c>
      <c r="CX10" s="1201"/>
      <c r="CY10" s="224"/>
      <c r="CZ10" s="593">
        <v>4</v>
      </c>
      <c r="DA10" s="594">
        <f t="shared" si="47"/>
        <v>39104</v>
      </c>
      <c r="DB10" s="594">
        <f t="shared" si="20"/>
        <v>39110</v>
      </c>
      <c r="DC10" s="1201"/>
      <c r="DD10" s="546"/>
      <c r="DE10" s="545">
        <v>4</v>
      </c>
      <c r="DF10" s="544">
        <f t="shared" si="48"/>
        <v>39100</v>
      </c>
      <c r="DG10" s="544">
        <f t="shared" si="21"/>
        <v>39106</v>
      </c>
      <c r="DH10" s="1200"/>
      <c r="DJ10" s="593">
        <v>4</v>
      </c>
      <c r="DK10" s="591">
        <f t="shared" si="49"/>
        <v>38740</v>
      </c>
      <c r="DL10" s="591">
        <f t="shared" si="22"/>
        <v>38746</v>
      </c>
      <c r="DM10" s="1238"/>
      <c r="DN10" s="540"/>
      <c r="DO10" s="542">
        <v>4</v>
      </c>
      <c r="DP10" s="538">
        <f t="shared" si="50"/>
        <v>38736</v>
      </c>
      <c r="DQ10" s="538">
        <f t="shared" si="23"/>
        <v>38742</v>
      </c>
      <c r="DR10" s="1200"/>
      <c r="DT10" s="593">
        <v>4</v>
      </c>
      <c r="DU10" s="591">
        <f t="shared" si="51"/>
        <v>38376</v>
      </c>
      <c r="DV10" s="591">
        <f t="shared" si="24"/>
        <v>38382</v>
      </c>
      <c r="DW10" s="1238"/>
      <c r="DX10" s="540"/>
      <c r="DY10" s="542">
        <v>4</v>
      </c>
      <c r="DZ10" s="538">
        <f t="shared" si="52"/>
        <v>38372</v>
      </c>
      <c r="EA10" s="538">
        <f t="shared" si="25"/>
        <v>38378</v>
      </c>
      <c r="EB10" s="1200"/>
      <c r="ED10" s="543">
        <v>4</v>
      </c>
      <c r="EE10" s="538">
        <f t="shared" si="53"/>
        <v>38005</v>
      </c>
      <c r="EF10" s="538">
        <f t="shared" si="26"/>
        <v>38011</v>
      </c>
      <c r="EG10" s="1237"/>
      <c r="EH10" s="540"/>
      <c r="EI10" s="592">
        <v>4</v>
      </c>
      <c r="EJ10" s="591">
        <f t="shared" si="54"/>
        <v>38008</v>
      </c>
      <c r="EK10" s="591">
        <f t="shared" si="27"/>
        <v>38014</v>
      </c>
      <c r="EL10" s="1201"/>
      <c r="EN10" s="563">
        <v>4</v>
      </c>
      <c r="EO10" s="562">
        <f t="shared" si="55"/>
        <v>37641</v>
      </c>
      <c r="EP10" s="562">
        <f t="shared" si="28"/>
        <v>37647</v>
      </c>
      <c r="EQ10" s="1133"/>
      <c r="ES10" s="590">
        <v>4</v>
      </c>
      <c r="ET10" s="589">
        <f t="shared" si="56"/>
        <v>37644</v>
      </c>
      <c r="EU10" s="589">
        <f t="shared" si="29"/>
        <v>37650</v>
      </c>
      <c r="EV10" s="1161"/>
    </row>
    <row r="11" spans="18:152" s="1" customFormat="1" ht="18.95" customHeight="1" thickTop="1" thickBot="1">
      <c r="R11" s="1037">
        <v>5</v>
      </c>
      <c r="S11" s="607">
        <f t="shared" si="30"/>
        <v>43860</v>
      </c>
      <c r="T11" s="607">
        <f t="shared" si="0"/>
        <v>43866</v>
      </c>
      <c r="U11" s="606">
        <f t="shared" si="31"/>
        <v>43868</v>
      </c>
      <c r="V11" s="1323" t="s">
        <v>800</v>
      </c>
      <c r="W11" s="6"/>
      <c r="X11" s="608">
        <v>5</v>
      </c>
      <c r="Y11" s="607">
        <f t="shared" si="32"/>
        <v>43496</v>
      </c>
      <c r="Z11" s="607">
        <f t="shared" si="1"/>
        <v>43502</v>
      </c>
      <c r="AA11" s="606">
        <f t="shared" si="2"/>
        <v>43504</v>
      </c>
      <c r="AB11" s="1058" t="s">
        <v>800</v>
      </c>
      <c r="AC11" s="6"/>
      <c r="AD11" s="608">
        <v>5</v>
      </c>
      <c r="AE11" s="631">
        <f t="shared" si="33"/>
        <v>43132</v>
      </c>
      <c r="AF11" s="631">
        <f t="shared" si="3"/>
        <v>43138</v>
      </c>
      <c r="AG11" s="630">
        <f t="shared" si="4"/>
        <v>43140</v>
      </c>
      <c r="AH11" s="1058" t="s">
        <v>800</v>
      </c>
      <c r="AI11" s="6"/>
      <c r="AJ11" s="605">
        <v>5</v>
      </c>
      <c r="AK11" s="604">
        <f t="shared" si="34"/>
        <v>42761</v>
      </c>
      <c r="AL11" s="604">
        <f t="shared" si="5"/>
        <v>42767</v>
      </c>
      <c r="AM11" s="603">
        <f t="shared" si="6"/>
        <v>42769</v>
      </c>
      <c r="AN11" s="1188"/>
      <c r="AO11" s="6"/>
      <c r="AP11" s="601">
        <v>5</v>
      </c>
      <c r="AQ11" s="600">
        <f t="shared" si="35"/>
        <v>42397</v>
      </c>
      <c r="AR11" s="600">
        <f t="shared" si="7"/>
        <v>42403</v>
      </c>
      <c r="AS11" s="602">
        <f t="shared" si="8"/>
        <v>42405</v>
      </c>
      <c r="AT11" s="1191"/>
      <c r="AU11" s="6"/>
      <c r="AV11" s="584">
        <v>5</v>
      </c>
      <c r="AW11" s="583">
        <f t="shared" si="36"/>
        <v>42033</v>
      </c>
      <c r="AX11" s="583">
        <f t="shared" si="9"/>
        <v>42039</v>
      </c>
      <c r="AY11" s="1148" t="s">
        <v>800</v>
      </c>
      <c r="AZ11" s="6"/>
      <c r="BA11" s="584">
        <v>5</v>
      </c>
      <c r="BB11" s="583">
        <f t="shared" si="37"/>
        <v>41669</v>
      </c>
      <c r="BC11" s="583">
        <f t="shared" si="10"/>
        <v>41675</v>
      </c>
      <c r="BD11" s="1148" t="s">
        <v>800</v>
      </c>
      <c r="BE11" s="6"/>
      <c r="BF11" s="584">
        <v>5</v>
      </c>
      <c r="BG11" s="583">
        <f t="shared" si="38"/>
        <v>41305</v>
      </c>
      <c r="BH11" s="583">
        <f t="shared" si="11"/>
        <v>41311</v>
      </c>
      <c r="BI11" s="1148" t="s">
        <v>800</v>
      </c>
      <c r="BJ11" s="6"/>
      <c r="BK11" s="599">
        <v>5</v>
      </c>
      <c r="BL11" s="598">
        <f t="shared" si="39"/>
        <v>40934</v>
      </c>
      <c r="BM11" s="598">
        <f t="shared" si="12"/>
        <v>40940</v>
      </c>
      <c r="BN11" s="1198"/>
      <c r="BO11" s="6"/>
      <c r="BP11" s="599">
        <v>5</v>
      </c>
      <c r="BQ11" s="598">
        <f t="shared" si="40"/>
        <v>40570</v>
      </c>
      <c r="BR11" s="598">
        <f t="shared" si="13"/>
        <v>40576</v>
      </c>
      <c r="BS11" s="1198"/>
      <c r="BT11" s="6"/>
      <c r="BU11" s="625">
        <v>5</v>
      </c>
      <c r="BV11" s="624">
        <f t="shared" si="41"/>
        <v>40210</v>
      </c>
      <c r="BW11" s="624">
        <f t="shared" si="14"/>
        <v>40216</v>
      </c>
      <c r="BX11" s="1293" t="s">
        <v>800</v>
      </c>
      <c r="BY11" s="550"/>
      <c r="BZ11" s="599">
        <v>5</v>
      </c>
      <c r="CA11" s="598">
        <f t="shared" si="42"/>
        <v>40206</v>
      </c>
      <c r="CB11" s="598">
        <f t="shared" si="15"/>
        <v>40212</v>
      </c>
      <c r="CC11" s="1198"/>
      <c r="CD11" s="6"/>
      <c r="CE11" s="593">
        <v>5</v>
      </c>
      <c r="CF11" s="594">
        <f t="shared" si="43"/>
        <v>39839</v>
      </c>
      <c r="CG11" s="594">
        <f t="shared" si="16"/>
        <v>39845</v>
      </c>
      <c r="CH11" s="1209"/>
      <c r="CI11" s="73"/>
      <c r="CJ11" s="623">
        <v>5</v>
      </c>
      <c r="CK11" s="619">
        <f t="shared" si="44"/>
        <v>39842</v>
      </c>
      <c r="CL11" s="619">
        <f t="shared" si="17"/>
        <v>39848</v>
      </c>
      <c r="CM11" s="1169" t="s">
        <v>800</v>
      </c>
      <c r="CN11" s="1224"/>
      <c r="CO11" s="6"/>
      <c r="CP11" s="656">
        <v>5</v>
      </c>
      <c r="CQ11" s="568">
        <f t="shared" si="45"/>
        <v>39475</v>
      </c>
      <c r="CR11" s="568">
        <f t="shared" si="18"/>
        <v>39481</v>
      </c>
      <c r="CS11" s="1199" t="s">
        <v>801</v>
      </c>
      <c r="CT11" s="546"/>
      <c r="CU11" s="656">
        <v>5</v>
      </c>
      <c r="CV11" s="568">
        <f t="shared" si="46"/>
        <v>39478</v>
      </c>
      <c r="CW11" s="568">
        <f t="shared" si="19"/>
        <v>39484</v>
      </c>
      <c r="CX11" s="1172" t="s">
        <v>801</v>
      </c>
      <c r="CY11" s="224"/>
      <c r="CZ11" s="623">
        <v>5</v>
      </c>
      <c r="DA11" s="619">
        <f t="shared" si="47"/>
        <v>39111</v>
      </c>
      <c r="DB11" s="619">
        <f t="shared" si="20"/>
        <v>39117</v>
      </c>
      <c r="DC11" s="1199" t="s">
        <v>800</v>
      </c>
      <c r="DD11" s="546"/>
      <c r="DE11" s="595">
        <v>5</v>
      </c>
      <c r="DF11" s="594">
        <f t="shared" si="48"/>
        <v>39107</v>
      </c>
      <c r="DG11" s="594">
        <f t="shared" si="21"/>
        <v>39113</v>
      </c>
      <c r="DH11" s="1201"/>
      <c r="DJ11" s="623">
        <v>5</v>
      </c>
      <c r="DK11" s="617">
        <f t="shared" si="49"/>
        <v>38747</v>
      </c>
      <c r="DL11" s="617">
        <f t="shared" si="22"/>
        <v>38753</v>
      </c>
      <c r="DM11" s="1217" t="s">
        <v>800</v>
      </c>
      <c r="DN11" s="540"/>
      <c r="DO11" s="592">
        <v>5</v>
      </c>
      <c r="DP11" s="591">
        <f t="shared" si="50"/>
        <v>38743</v>
      </c>
      <c r="DQ11" s="591">
        <f t="shared" si="23"/>
        <v>38749</v>
      </c>
      <c r="DR11" s="1201"/>
      <c r="DT11" s="623">
        <v>5</v>
      </c>
      <c r="DU11" s="617">
        <f t="shared" si="51"/>
        <v>38383</v>
      </c>
      <c r="DV11" s="617">
        <f t="shared" si="24"/>
        <v>38389</v>
      </c>
      <c r="DW11" s="1217" t="s">
        <v>800</v>
      </c>
      <c r="DX11" s="540"/>
      <c r="DY11" s="592">
        <v>5</v>
      </c>
      <c r="DZ11" s="591">
        <f t="shared" si="52"/>
        <v>38379</v>
      </c>
      <c r="EA11" s="591">
        <f t="shared" si="25"/>
        <v>38385</v>
      </c>
      <c r="EB11" s="1201"/>
      <c r="ED11" s="593">
        <v>5</v>
      </c>
      <c r="EE11" s="591">
        <f t="shared" si="53"/>
        <v>38012</v>
      </c>
      <c r="EF11" s="591">
        <f t="shared" si="26"/>
        <v>38018</v>
      </c>
      <c r="EG11" s="1238"/>
      <c r="EH11" s="540"/>
      <c r="EI11" s="575">
        <v>5</v>
      </c>
      <c r="EJ11" s="574">
        <f t="shared" si="54"/>
        <v>38015</v>
      </c>
      <c r="EK11" s="574">
        <f t="shared" si="27"/>
        <v>38021</v>
      </c>
      <c r="EL11" s="1199" t="s">
        <v>800</v>
      </c>
      <c r="EN11" s="590">
        <v>5</v>
      </c>
      <c r="EO11" s="589">
        <f t="shared" si="55"/>
        <v>37648</v>
      </c>
      <c r="EP11" s="589">
        <f t="shared" si="28"/>
        <v>37654</v>
      </c>
      <c r="EQ11" s="1161"/>
      <c r="ES11" s="573">
        <v>5</v>
      </c>
      <c r="ET11" s="572">
        <f t="shared" si="56"/>
        <v>37651</v>
      </c>
      <c r="EU11" s="572">
        <f t="shared" si="29"/>
        <v>37657</v>
      </c>
      <c r="EV11" s="1132" t="s">
        <v>800</v>
      </c>
    </row>
    <row r="12" spans="18:152" s="1" customFormat="1" ht="18.95" customHeight="1" thickTop="1">
      <c r="R12" s="1035">
        <v>6</v>
      </c>
      <c r="S12" s="566">
        <f t="shared" si="30"/>
        <v>43867</v>
      </c>
      <c r="T12" s="566">
        <f t="shared" si="0"/>
        <v>43873</v>
      </c>
      <c r="U12" s="565">
        <f t="shared" si="31"/>
        <v>43875</v>
      </c>
      <c r="V12" s="1321"/>
      <c r="W12" s="6"/>
      <c r="X12" s="567">
        <v>6</v>
      </c>
      <c r="Y12" s="566">
        <f t="shared" si="32"/>
        <v>43503</v>
      </c>
      <c r="Z12" s="566">
        <f t="shared" si="1"/>
        <v>43509</v>
      </c>
      <c r="AA12" s="565">
        <f t="shared" si="2"/>
        <v>43511</v>
      </c>
      <c r="AB12" s="1059"/>
      <c r="AC12" s="6"/>
      <c r="AD12" s="567">
        <v>6</v>
      </c>
      <c r="AE12" s="616">
        <f t="shared" si="33"/>
        <v>43139</v>
      </c>
      <c r="AF12" s="616">
        <f t="shared" si="3"/>
        <v>43145</v>
      </c>
      <c r="AG12" s="622">
        <f t="shared" si="4"/>
        <v>43147</v>
      </c>
      <c r="AH12" s="1059"/>
      <c r="AI12" s="6"/>
      <c r="AJ12" s="643">
        <v>6</v>
      </c>
      <c r="AK12" s="642">
        <f t="shared" si="34"/>
        <v>42768</v>
      </c>
      <c r="AL12" s="642">
        <f t="shared" si="5"/>
        <v>42774</v>
      </c>
      <c r="AM12" s="641">
        <f t="shared" si="6"/>
        <v>42776</v>
      </c>
      <c r="AN12" s="1186" t="s">
        <v>800</v>
      </c>
      <c r="AO12" s="6"/>
      <c r="AP12" s="639">
        <v>6</v>
      </c>
      <c r="AQ12" s="638">
        <f t="shared" si="35"/>
        <v>42404</v>
      </c>
      <c r="AR12" s="638">
        <f t="shared" si="7"/>
        <v>42410</v>
      </c>
      <c r="AS12" s="640">
        <f t="shared" si="8"/>
        <v>42412</v>
      </c>
      <c r="AT12" s="1189" t="s">
        <v>800</v>
      </c>
      <c r="AU12" s="6"/>
      <c r="AV12" s="584">
        <v>6</v>
      </c>
      <c r="AW12" s="583">
        <f t="shared" si="36"/>
        <v>42040</v>
      </c>
      <c r="AX12" s="583">
        <f t="shared" si="9"/>
        <v>42046</v>
      </c>
      <c r="AY12" s="1148"/>
      <c r="AZ12" s="6"/>
      <c r="BA12" s="584">
        <v>6</v>
      </c>
      <c r="BB12" s="583">
        <f t="shared" si="37"/>
        <v>41676</v>
      </c>
      <c r="BC12" s="583">
        <f t="shared" si="10"/>
        <v>41682</v>
      </c>
      <c r="BD12" s="1148"/>
      <c r="BE12" s="6"/>
      <c r="BF12" s="584">
        <v>6</v>
      </c>
      <c r="BG12" s="583">
        <f t="shared" si="38"/>
        <v>41312</v>
      </c>
      <c r="BH12" s="583">
        <f t="shared" si="11"/>
        <v>41318</v>
      </c>
      <c r="BI12" s="1148"/>
      <c r="BJ12" s="6"/>
      <c r="BK12" s="637">
        <v>6</v>
      </c>
      <c r="BL12" s="636">
        <f t="shared" si="39"/>
        <v>40941</v>
      </c>
      <c r="BM12" s="636">
        <f t="shared" si="12"/>
        <v>40947</v>
      </c>
      <c r="BN12" s="1152" t="s">
        <v>800</v>
      </c>
      <c r="BO12" s="6"/>
      <c r="BP12" s="637">
        <v>6</v>
      </c>
      <c r="BQ12" s="636">
        <f t="shared" si="40"/>
        <v>40577</v>
      </c>
      <c r="BR12" s="636">
        <f t="shared" si="13"/>
        <v>40583</v>
      </c>
      <c r="BS12" s="1152" t="s">
        <v>800</v>
      </c>
      <c r="BT12" s="6"/>
      <c r="BU12" s="552">
        <v>6</v>
      </c>
      <c r="BV12" s="551">
        <f t="shared" si="41"/>
        <v>40217</v>
      </c>
      <c r="BW12" s="551">
        <f t="shared" si="14"/>
        <v>40223</v>
      </c>
      <c r="BX12" s="1294"/>
      <c r="BY12" s="550"/>
      <c r="BZ12" s="637">
        <v>6</v>
      </c>
      <c r="CA12" s="636">
        <f t="shared" si="42"/>
        <v>40213</v>
      </c>
      <c r="CB12" s="636">
        <f t="shared" si="15"/>
        <v>40219</v>
      </c>
      <c r="CC12" s="1152" t="s">
        <v>800</v>
      </c>
      <c r="CD12" s="6"/>
      <c r="CE12" s="623">
        <v>6</v>
      </c>
      <c r="CF12" s="619">
        <f t="shared" si="43"/>
        <v>39846</v>
      </c>
      <c r="CG12" s="619">
        <f t="shared" si="16"/>
        <v>39852</v>
      </c>
      <c r="CH12" s="1207" t="s">
        <v>800</v>
      </c>
      <c r="CI12" s="73"/>
      <c r="CJ12" s="543">
        <v>6</v>
      </c>
      <c r="CK12" s="544">
        <f t="shared" si="44"/>
        <v>39849</v>
      </c>
      <c r="CL12" s="544">
        <f t="shared" si="17"/>
        <v>39855</v>
      </c>
      <c r="CM12" s="1170"/>
      <c r="CN12" s="1224"/>
      <c r="CO12" s="6"/>
      <c r="CP12" s="654">
        <v>6</v>
      </c>
      <c r="CQ12" s="544">
        <f t="shared" si="45"/>
        <v>39482</v>
      </c>
      <c r="CR12" s="544">
        <f t="shared" si="18"/>
        <v>39488</v>
      </c>
      <c r="CS12" s="1200"/>
      <c r="CT12" s="546"/>
      <c r="CU12" s="655">
        <v>6</v>
      </c>
      <c r="CV12" s="568">
        <f t="shared" si="46"/>
        <v>39485</v>
      </c>
      <c r="CW12" s="568">
        <f t="shared" si="19"/>
        <v>39491</v>
      </c>
      <c r="CX12" s="1173"/>
      <c r="CY12" s="265"/>
      <c r="CZ12" s="543">
        <v>6</v>
      </c>
      <c r="DA12" s="544">
        <f t="shared" si="47"/>
        <v>39118</v>
      </c>
      <c r="DB12" s="544">
        <f t="shared" si="20"/>
        <v>39124</v>
      </c>
      <c r="DC12" s="1200"/>
      <c r="DD12" s="546"/>
      <c r="DE12" s="620">
        <v>6</v>
      </c>
      <c r="DF12" s="619">
        <f t="shared" si="48"/>
        <v>39114</v>
      </c>
      <c r="DG12" s="619">
        <f t="shared" si="21"/>
        <v>39120</v>
      </c>
      <c r="DH12" s="1172" t="s">
        <v>800</v>
      </c>
      <c r="DJ12" s="543">
        <v>6</v>
      </c>
      <c r="DK12" s="538">
        <f t="shared" si="49"/>
        <v>38754</v>
      </c>
      <c r="DL12" s="538">
        <f t="shared" si="22"/>
        <v>38760</v>
      </c>
      <c r="DM12" s="1218"/>
      <c r="DN12" s="540"/>
      <c r="DO12" s="618">
        <v>6</v>
      </c>
      <c r="DP12" s="617">
        <f t="shared" si="50"/>
        <v>38750</v>
      </c>
      <c r="DQ12" s="617">
        <f t="shared" si="23"/>
        <v>38756</v>
      </c>
      <c r="DR12" s="1172" t="s">
        <v>800</v>
      </c>
      <c r="DT12" s="543">
        <v>6</v>
      </c>
      <c r="DU12" s="538">
        <f t="shared" si="51"/>
        <v>38390</v>
      </c>
      <c r="DV12" s="538">
        <f t="shared" si="24"/>
        <v>38396</v>
      </c>
      <c r="DW12" s="1218"/>
      <c r="DX12" s="540"/>
      <c r="DY12" s="618">
        <v>6</v>
      </c>
      <c r="DZ12" s="617">
        <f t="shared" si="52"/>
        <v>38386</v>
      </c>
      <c r="EA12" s="617">
        <f t="shared" si="25"/>
        <v>38392</v>
      </c>
      <c r="EB12" s="1172" t="s">
        <v>800</v>
      </c>
      <c r="ED12" s="569">
        <v>6</v>
      </c>
      <c r="EE12" s="574">
        <f t="shared" si="53"/>
        <v>38019</v>
      </c>
      <c r="EF12" s="574">
        <f t="shared" si="26"/>
        <v>38025</v>
      </c>
      <c r="EG12" s="1242" t="s">
        <v>800</v>
      </c>
      <c r="EH12" s="540"/>
      <c r="EI12" s="542">
        <v>6</v>
      </c>
      <c r="EJ12" s="538">
        <f t="shared" si="54"/>
        <v>38022</v>
      </c>
      <c r="EK12" s="538">
        <f t="shared" si="27"/>
        <v>38028</v>
      </c>
      <c r="EL12" s="1200"/>
      <c r="EN12" s="573">
        <v>6</v>
      </c>
      <c r="EO12" s="572">
        <f t="shared" si="55"/>
        <v>37655</v>
      </c>
      <c r="EP12" s="572">
        <f t="shared" si="28"/>
        <v>37661</v>
      </c>
      <c r="EQ12" s="1132" t="s">
        <v>800</v>
      </c>
      <c r="ES12" s="563">
        <v>6</v>
      </c>
      <c r="ET12" s="562">
        <f t="shared" si="56"/>
        <v>37658</v>
      </c>
      <c r="EU12" s="562">
        <f t="shared" si="29"/>
        <v>37664</v>
      </c>
      <c r="EV12" s="1133"/>
    </row>
    <row r="13" spans="18:152" s="1" customFormat="1" ht="18.95" customHeight="1">
      <c r="R13" s="1035">
        <v>7</v>
      </c>
      <c r="S13" s="566">
        <f t="shared" si="30"/>
        <v>43874</v>
      </c>
      <c r="T13" s="566">
        <f t="shared" si="0"/>
        <v>43880</v>
      </c>
      <c r="U13" s="565">
        <f t="shared" si="31"/>
        <v>43882</v>
      </c>
      <c r="V13" s="1321"/>
      <c r="W13" s="224"/>
      <c r="X13" s="567">
        <v>7</v>
      </c>
      <c r="Y13" s="566">
        <f t="shared" si="32"/>
        <v>43510</v>
      </c>
      <c r="Z13" s="566">
        <f t="shared" si="1"/>
        <v>43516</v>
      </c>
      <c r="AA13" s="565">
        <f t="shared" si="2"/>
        <v>43518</v>
      </c>
      <c r="AB13" s="1059"/>
      <c r="AC13" s="224"/>
      <c r="AD13" s="567">
        <v>7</v>
      </c>
      <c r="AE13" s="616">
        <f t="shared" si="33"/>
        <v>43146</v>
      </c>
      <c r="AF13" s="616">
        <f t="shared" si="3"/>
        <v>43152</v>
      </c>
      <c r="AG13" s="565">
        <f t="shared" si="4"/>
        <v>43154</v>
      </c>
      <c r="AH13" s="1059"/>
      <c r="AI13" s="224"/>
      <c r="AJ13" s="560">
        <v>7</v>
      </c>
      <c r="AK13" s="559">
        <f t="shared" si="34"/>
        <v>42775</v>
      </c>
      <c r="AL13" s="559">
        <f t="shared" si="5"/>
        <v>42781</v>
      </c>
      <c r="AM13" s="558">
        <f t="shared" si="6"/>
        <v>42783</v>
      </c>
      <c r="AN13" s="1187"/>
      <c r="AO13" s="224"/>
      <c r="AP13" s="556">
        <v>7</v>
      </c>
      <c r="AQ13" s="555">
        <f t="shared" si="35"/>
        <v>42411</v>
      </c>
      <c r="AR13" s="555">
        <f t="shared" si="7"/>
        <v>42417</v>
      </c>
      <c r="AS13" s="611">
        <f t="shared" si="8"/>
        <v>42419</v>
      </c>
      <c r="AT13" s="1190"/>
      <c r="AU13" s="224"/>
      <c r="AV13" s="556">
        <v>7</v>
      </c>
      <c r="AW13" s="555">
        <f t="shared" si="36"/>
        <v>42047</v>
      </c>
      <c r="AX13" s="555">
        <f t="shared" si="9"/>
        <v>42053</v>
      </c>
      <c r="AY13" s="1148"/>
      <c r="AZ13" s="224"/>
      <c r="BA13" s="556">
        <v>7</v>
      </c>
      <c r="BB13" s="555">
        <f t="shared" si="37"/>
        <v>41683</v>
      </c>
      <c r="BC13" s="555">
        <f t="shared" si="10"/>
        <v>41689</v>
      </c>
      <c r="BD13" s="1148"/>
      <c r="BE13" s="224"/>
      <c r="BF13" s="556">
        <v>7</v>
      </c>
      <c r="BG13" s="555">
        <f t="shared" si="38"/>
        <v>41319</v>
      </c>
      <c r="BH13" s="555">
        <f t="shared" si="11"/>
        <v>41325</v>
      </c>
      <c r="BI13" s="1148"/>
      <c r="BJ13" s="224"/>
      <c r="BK13" s="554">
        <v>7</v>
      </c>
      <c r="BL13" s="553">
        <f t="shared" si="39"/>
        <v>40948</v>
      </c>
      <c r="BM13" s="553">
        <f t="shared" si="12"/>
        <v>40954</v>
      </c>
      <c r="BN13" s="1153"/>
      <c r="BO13" s="224"/>
      <c r="BP13" s="554">
        <v>7</v>
      </c>
      <c r="BQ13" s="553">
        <f t="shared" si="40"/>
        <v>40584</v>
      </c>
      <c r="BR13" s="553">
        <f t="shared" si="13"/>
        <v>40590</v>
      </c>
      <c r="BS13" s="1153"/>
      <c r="BT13" s="224"/>
      <c r="BU13" s="552">
        <v>7</v>
      </c>
      <c r="BV13" s="551">
        <f t="shared" si="41"/>
        <v>40224</v>
      </c>
      <c r="BW13" s="551">
        <f t="shared" si="14"/>
        <v>40230</v>
      </c>
      <c r="BX13" s="1294"/>
      <c r="BY13" s="550"/>
      <c r="BZ13" s="554">
        <v>7</v>
      </c>
      <c r="CA13" s="553">
        <f t="shared" si="42"/>
        <v>40220</v>
      </c>
      <c r="CB13" s="553">
        <f t="shared" si="15"/>
        <v>40226</v>
      </c>
      <c r="CC13" s="1153"/>
      <c r="CD13" s="224"/>
      <c r="CE13" s="543">
        <v>7</v>
      </c>
      <c r="CF13" s="544">
        <f t="shared" si="43"/>
        <v>39853</v>
      </c>
      <c r="CG13" s="544">
        <f t="shared" si="16"/>
        <v>39859</v>
      </c>
      <c r="CH13" s="1208"/>
      <c r="CI13" s="73"/>
      <c r="CJ13" s="543">
        <v>7</v>
      </c>
      <c r="CK13" s="544">
        <f t="shared" si="44"/>
        <v>39856</v>
      </c>
      <c r="CL13" s="544">
        <f t="shared" si="17"/>
        <v>39862</v>
      </c>
      <c r="CM13" s="1170"/>
      <c r="CN13" s="1224"/>
      <c r="CO13" s="224"/>
      <c r="CP13" s="654">
        <v>7</v>
      </c>
      <c r="CQ13" s="544">
        <f t="shared" si="45"/>
        <v>39489</v>
      </c>
      <c r="CR13" s="544">
        <f t="shared" si="18"/>
        <v>39495</v>
      </c>
      <c r="CS13" s="1200"/>
      <c r="CT13" s="546"/>
      <c r="CU13" s="653">
        <v>7</v>
      </c>
      <c r="CV13" s="544">
        <f t="shared" si="46"/>
        <v>39492</v>
      </c>
      <c r="CW13" s="544">
        <f t="shared" si="19"/>
        <v>39498</v>
      </c>
      <c r="CX13" s="1173"/>
      <c r="CY13" s="224"/>
      <c r="CZ13" s="543">
        <v>7</v>
      </c>
      <c r="DA13" s="544">
        <f t="shared" si="47"/>
        <v>39125</v>
      </c>
      <c r="DB13" s="544">
        <f t="shared" si="20"/>
        <v>39131</v>
      </c>
      <c r="DC13" s="1200"/>
      <c r="DD13" s="546"/>
      <c r="DE13" s="545">
        <v>7</v>
      </c>
      <c r="DF13" s="544">
        <f t="shared" si="48"/>
        <v>39121</v>
      </c>
      <c r="DG13" s="544">
        <f t="shared" si="21"/>
        <v>39127</v>
      </c>
      <c r="DH13" s="1173"/>
      <c r="DJ13" s="543">
        <v>7</v>
      </c>
      <c r="DK13" s="538">
        <f t="shared" si="49"/>
        <v>38761</v>
      </c>
      <c r="DL13" s="538">
        <f t="shared" si="22"/>
        <v>38767</v>
      </c>
      <c r="DM13" s="1218"/>
      <c r="DN13" s="540"/>
      <c r="DO13" s="542">
        <v>7</v>
      </c>
      <c r="DP13" s="538">
        <f t="shared" si="50"/>
        <v>38757</v>
      </c>
      <c r="DQ13" s="538">
        <f t="shared" si="23"/>
        <v>38763</v>
      </c>
      <c r="DR13" s="1173"/>
      <c r="DT13" s="543">
        <v>7</v>
      </c>
      <c r="DU13" s="538">
        <f t="shared" si="51"/>
        <v>38397</v>
      </c>
      <c r="DV13" s="538">
        <f t="shared" si="24"/>
        <v>38403</v>
      </c>
      <c r="DW13" s="1218"/>
      <c r="DX13" s="540"/>
      <c r="DY13" s="542">
        <v>7</v>
      </c>
      <c r="DZ13" s="538">
        <f t="shared" si="52"/>
        <v>38393</v>
      </c>
      <c r="EA13" s="538">
        <f t="shared" si="25"/>
        <v>38399</v>
      </c>
      <c r="EB13" s="1173"/>
      <c r="ED13" s="543">
        <v>7</v>
      </c>
      <c r="EE13" s="538">
        <f t="shared" si="53"/>
        <v>38026</v>
      </c>
      <c r="EF13" s="538">
        <f t="shared" si="26"/>
        <v>38032</v>
      </c>
      <c r="EG13" s="1237"/>
      <c r="EH13" s="540"/>
      <c r="EI13" s="542">
        <v>7</v>
      </c>
      <c r="EJ13" s="538">
        <f t="shared" si="54"/>
        <v>38029</v>
      </c>
      <c r="EK13" s="538">
        <f t="shared" si="27"/>
        <v>38035</v>
      </c>
      <c r="EL13" s="1200"/>
      <c r="EN13" s="563">
        <v>7</v>
      </c>
      <c r="EO13" s="562">
        <f t="shared" si="55"/>
        <v>37662</v>
      </c>
      <c r="EP13" s="562">
        <f t="shared" si="28"/>
        <v>37668</v>
      </c>
      <c r="EQ13" s="1133"/>
      <c r="ES13" s="563">
        <v>7</v>
      </c>
      <c r="ET13" s="562">
        <f t="shared" si="56"/>
        <v>37665</v>
      </c>
      <c r="EU13" s="562">
        <f t="shared" si="29"/>
        <v>37671</v>
      </c>
      <c r="EV13" s="1133"/>
    </row>
    <row r="14" spans="18:152" s="1" customFormat="1" ht="18.95" customHeight="1" thickBot="1">
      <c r="R14" s="1036">
        <v>8</v>
      </c>
      <c r="S14" s="615">
        <f t="shared" si="30"/>
        <v>43881</v>
      </c>
      <c r="T14" s="615">
        <f t="shared" si="0"/>
        <v>43887</v>
      </c>
      <c r="U14" s="612">
        <f t="shared" si="31"/>
        <v>43889</v>
      </c>
      <c r="V14" s="1322"/>
      <c r="W14" s="224"/>
      <c r="X14" s="614">
        <v>8</v>
      </c>
      <c r="Y14" s="615">
        <f t="shared" si="32"/>
        <v>43517</v>
      </c>
      <c r="Z14" s="615">
        <f t="shared" si="1"/>
        <v>43523</v>
      </c>
      <c r="AA14" s="612">
        <f t="shared" si="2"/>
        <v>43525</v>
      </c>
      <c r="AB14" s="1060"/>
      <c r="AC14" s="224"/>
      <c r="AD14" s="614">
        <v>8</v>
      </c>
      <c r="AE14" s="613">
        <f t="shared" si="33"/>
        <v>43153</v>
      </c>
      <c r="AF14" s="613">
        <f t="shared" si="3"/>
        <v>43159</v>
      </c>
      <c r="AG14" s="612">
        <f t="shared" si="4"/>
        <v>43161</v>
      </c>
      <c r="AH14" s="1060"/>
      <c r="AI14" s="224"/>
      <c r="AJ14" s="560">
        <v>8</v>
      </c>
      <c r="AK14" s="559">
        <f t="shared" si="34"/>
        <v>42782</v>
      </c>
      <c r="AL14" s="559">
        <f t="shared" si="5"/>
        <v>42788</v>
      </c>
      <c r="AM14" s="558">
        <f t="shared" si="6"/>
        <v>42790</v>
      </c>
      <c r="AN14" s="1187"/>
      <c r="AO14" s="224"/>
      <c r="AP14" s="556">
        <v>8</v>
      </c>
      <c r="AQ14" s="555">
        <f t="shared" si="35"/>
        <v>42418</v>
      </c>
      <c r="AR14" s="555">
        <f t="shared" si="7"/>
        <v>42424</v>
      </c>
      <c r="AS14" s="666">
        <f t="shared" si="8"/>
        <v>42426</v>
      </c>
      <c r="AT14" s="1190"/>
      <c r="AU14" s="224"/>
      <c r="AV14" s="601">
        <v>8</v>
      </c>
      <c r="AW14" s="600">
        <f t="shared" si="36"/>
        <v>42054</v>
      </c>
      <c r="AX14" s="600">
        <f t="shared" si="9"/>
        <v>42060</v>
      </c>
      <c r="AY14" s="1162"/>
      <c r="AZ14" s="224"/>
      <c r="BA14" s="601">
        <v>8</v>
      </c>
      <c r="BB14" s="600">
        <f t="shared" si="37"/>
        <v>41690</v>
      </c>
      <c r="BC14" s="600">
        <f t="shared" si="10"/>
        <v>41696</v>
      </c>
      <c r="BD14" s="1162"/>
      <c r="BE14" s="224"/>
      <c r="BF14" s="601">
        <v>8</v>
      </c>
      <c r="BG14" s="600">
        <f t="shared" si="38"/>
        <v>41326</v>
      </c>
      <c r="BH14" s="600">
        <f t="shared" si="11"/>
        <v>41332</v>
      </c>
      <c r="BI14" s="1162"/>
      <c r="BJ14" s="224"/>
      <c r="BK14" s="554">
        <v>8</v>
      </c>
      <c r="BL14" s="553">
        <f t="shared" si="39"/>
        <v>40955</v>
      </c>
      <c r="BM14" s="553">
        <f t="shared" si="12"/>
        <v>40961</v>
      </c>
      <c r="BN14" s="1153"/>
      <c r="BO14" s="224"/>
      <c r="BP14" s="554">
        <v>8</v>
      </c>
      <c r="BQ14" s="553">
        <f t="shared" si="40"/>
        <v>40591</v>
      </c>
      <c r="BR14" s="553">
        <f t="shared" si="13"/>
        <v>40597</v>
      </c>
      <c r="BS14" s="1153"/>
      <c r="BT14" s="224"/>
      <c r="BU14" s="610">
        <v>8</v>
      </c>
      <c r="BV14" s="609">
        <f t="shared" si="41"/>
        <v>40231</v>
      </c>
      <c r="BW14" s="609">
        <f t="shared" si="14"/>
        <v>40237</v>
      </c>
      <c r="BX14" s="1295"/>
      <c r="BY14" s="550"/>
      <c r="BZ14" s="554">
        <v>8</v>
      </c>
      <c r="CA14" s="553">
        <f t="shared" si="42"/>
        <v>40227</v>
      </c>
      <c r="CB14" s="553">
        <f t="shared" si="15"/>
        <v>40233</v>
      </c>
      <c r="CC14" s="1153"/>
      <c r="CD14" s="224"/>
      <c r="CE14" s="543">
        <v>8</v>
      </c>
      <c r="CF14" s="544">
        <f t="shared" si="43"/>
        <v>39860</v>
      </c>
      <c r="CG14" s="544">
        <f t="shared" si="16"/>
        <v>39866</v>
      </c>
      <c r="CH14" s="1208"/>
      <c r="CI14" s="73"/>
      <c r="CJ14" s="543">
        <v>8</v>
      </c>
      <c r="CK14" s="544">
        <f t="shared" si="44"/>
        <v>39863</v>
      </c>
      <c r="CL14" s="544">
        <f t="shared" si="17"/>
        <v>39869</v>
      </c>
      <c r="CM14" s="1170"/>
      <c r="CN14" s="1224"/>
      <c r="CO14" s="224"/>
      <c r="CP14" s="654">
        <v>8</v>
      </c>
      <c r="CQ14" s="544">
        <f t="shared" si="45"/>
        <v>39496</v>
      </c>
      <c r="CR14" s="544">
        <f t="shared" si="18"/>
        <v>39502</v>
      </c>
      <c r="CS14" s="1200"/>
      <c r="CT14" s="546"/>
      <c r="CU14" s="651">
        <v>8</v>
      </c>
      <c r="CV14" s="594">
        <f t="shared" si="46"/>
        <v>39499</v>
      </c>
      <c r="CW14" s="594">
        <f t="shared" si="19"/>
        <v>39505</v>
      </c>
      <c r="CX14" s="1174"/>
      <c r="CY14" s="224"/>
      <c r="CZ14" s="593">
        <v>8</v>
      </c>
      <c r="DA14" s="594">
        <f t="shared" si="47"/>
        <v>39132</v>
      </c>
      <c r="DB14" s="594">
        <f t="shared" si="20"/>
        <v>39138</v>
      </c>
      <c r="DC14" s="1201"/>
      <c r="DD14" s="546"/>
      <c r="DE14" s="545">
        <v>8</v>
      </c>
      <c r="DF14" s="544">
        <f t="shared" si="48"/>
        <v>39128</v>
      </c>
      <c r="DG14" s="544">
        <f t="shared" si="21"/>
        <v>39134</v>
      </c>
      <c r="DH14" s="1173"/>
      <c r="DJ14" s="593">
        <v>8</v>
      </c>
      <c r="DK14" s="591">
        <f t="shared" si="49"/>
        <v>38768</v>
      </c>
      <c r="DL14" s="591">
        <f t="shared" si="22"/>
        <v>38774</v>
      </c>
      <c r="DM14" s="1219"/>
      <c r="DN14" s="540"/>
      <c r="DO14" s="542">
        <v>8</v>
      </c>
      <c r="DP14" s="538">
        <f t="shared" si="50"/>
        <v>38764</v>
      </c>
      <c r="DQ14" s="538">
        <f t="shared" si="23"/>
        <v>38770</v>
      </c>
      <c r="DR14" s="1173"/>
      <c r="DT14" s="593">
        <v>8</v>
      </c>
      <c r="DU14" s="591">
        <f t="shared" si="51"/>
        <v>38404</v>
      </c>
      <c r="DV14" s="591">
        <f t="shared" si="24"/>
        <v>38410</v>
      </c>
      <c r="DW14" s="1219"/>
      <c r="DX14" s="540"/>
      <c r="DY14" s="542">
        <v>8</v>
      </c>
      <c r="DZ14" s="538">
        <f t="shared" si="52"/>
        <v>38400</v>
      </c>
      <c r="EA14" s="538">
        <f t="shared" si="25"/>
        <v>38406</v>
      </c>
      <c r="EB14" s="1173"/>
      <c r="ED14" s="543">
        <v>8</v>
      </c>
      <c r="EE14" s="538">
        <f t="shared" si="53"/>
        <v>38033</v>
      </c>
      <c r="EF14" s="538">
        <f t="shared" si="26"/>
        <v>38039</v>
      </c>
      <c r="EG14" s="1237"/>
      <c r="EH14" s="540"/>
      <c r="EI14" s="592">
        <v>8</v>
      </c>
      <c r="EJ14" s="591">
        <f t="shared" si="54"/>
        <v>38036</v>
      </c>
      <c r="EK14" s="591">
        <f t="shared" si="27"/>
        <v>38042</v>
      </c>
      <c r="EL14" s="1201"/>
      <c r="EN14" s="563">
        <v>8</v>
      </c>
      <c r="EO14" s="562">
        <f t="shared" si="55"/>
        <v>37669</v>
      </c>
      <c r="EP14" s="562">
        <f t="shared" si="28"/>
        <v>37675</v>
      </c>
      <c r="EQ14" s="1133"/>
      <c r="ES14" s="590">
        <v>8</v>
      </c>
      <c r="ET14" s="589">
        <f t="shared" si="56"/>
        <v>37672</v>
      </c>
      <c r="EU14" s="589">
        <f t="shared" si="29"/>
        <v>37678</v>
      </c>
      <c r="EV14" s="1161"/>
    </row>
    <row r="15" spans="18:152" s="1" customFormat="1" ht="18.95" customHeight="1" thickTop="1" thickBot="1">
      <c r="R15" s="973">
        <v>9</v>
      </c>
      <c r="S15" s="974">
        <f t="shared" si="30"/>
        <v>43888</v>
      </c>
      <c r="T15" s="974">
        <f t="shared" si="0"/>
        <v>43894</v>
      </c>
      <c r="U15" s="975">
        <f t="shared" si="31"/>
        <v>43896</v>
      </c>
      <c r="V15" s="1308" t="s">
        <v>798</v>
      </c>
      <c r="W15" s="224"/>
      <c r="X15" s="608">
        <v>9</v>
      </c>
      <c r="Y15" s="607">
        <f t="shared" si="32"/>
        <v>43524</v>
      </c>
      <c r="Z15" s="607">
        <f t="shared" si="1"/>
        <v>43530</v>
      </c>
      <c r="AA15" s="606">
        <f t="shared" si="2"/>
        <v>43532</v>
      </c>
      <c r="AB15" s="1058" t="s">
        <v>798</v>
      </c>
      <c r="AC15" s="224"/>
      <c r="AD15" s="608">
        <v>9</v>
      </c>
      <c r="AE15" s="631">
        <f t="shared" si="33"/>
        <v>43160</v>
      </c>
      <c r="AF15" s="631">
        <f t="shared" si="3"/>
        <v>43166</v>
      </c>
      <c r="AG15" s="630">
        <f t="shared" si="4"/>
        <v>43168</v>
      </c>
      <c r="AH15" s="1058" t="s">
        <v>798</v>
      </c>
      <c r="AI15" s="224"/>
      <c r="AJ15" s="629">
        <v>9</v>
      </c>
      <c r="AK15" s="628">
        <f t="shared" si="34"/>
        <v>42789</v>
      </c>
      <c r="AL15" s="628">
        <f t="shared" si="5"/>
        <v>42795</v>
      </c>
      <c r="AM15" s="603">
        <f t="shared" si="6"/>
        <v>42797</v>
      </c>
      <c r="AN15" s="1188"/>
      <c r="AO15" s="224"/>
      <c r="AP15" s="627">
        <v>9</v>
      </c>
      <c r="AQ15" s="626">
        <f t="shared" si="35"/>
        <v>42425</v>
      </c>
      <c r="AR15" s="626">
        <f t="shared" si="7"/>
        <v>42431</v>
      </c>
      <c r="AS15" s="602">
        <f t="shared" si="8"/>
        <v>42433</v>
      </c>
      <c r="AT15" s="1191"/>
      <c r="AU15" s="224"/>
      <c r="AV15" s="584">
        <v>9</v>
      </c>
      <c r="AW15" s="583">
        <f t="shared" si="36"/>
        <v>42061</v>
      </c>
      <c r="AX15" s="583">
        <f t="shared" si="9"/>
        <v>42067</v>
      </c>
      <c r="AY15" s="1148" t="s">
        <v>798</v>
      </c>
      <c r="AZ15" s="224"/>
      <c r="BA15" s="584">
        <v>9</v>
      </c>
      <c r="BB15" s="583">
        <f t="shared" si="37"/>
        <v>41697</v>
      </c>
      <c r="BC15" s="583">
        <f t="shared" si="10"/>
        <v>41703</v>
      </c>
      <c r="BD15" s="1148" t="s">
        <v>798</v>
      </c>
      <c r="BE15" s="224"/>
      <c r="BF15" s="584">
        <v>9</v>
      </c>
      <c r="BG15" s="583">
        <f t="shared" si="38"/>
        <v>41333</v>
      </c>
      <c r="BH15" s="583">
        <f t="shared" si="11"/>
        <v>41339</v>
      </c>
      <c r="BI15" s="1148" t="s">
        <v>798</v>
      </c>
      <c r="BJ15" s="224"/>
      <c r="BK15" s="599">
        <v>9</v>
      </c>
      <c r="BL15" s="598">
        <f t="shared" si="39"/>
        <v>40962</v>
      </c>
      <c r="BM15" s="598">
        <f t="shared" si="12"/>
        <v>40968</v>
      </c>
      <c r="BN15" s="1164"/>
      <c r="BO15" s="224"/>
      <c r="BP15" s="599">
        <v>9</v>
      </c>
      <c r="BQ15" s="598">
        <f t="shared" si="40"/>
        <v>40598</v>
      </c>
      <c r="BR15" s="598">
        <f t="shared" si="13"/>
        <v>40604</v>
      </c>
      <c r="BS15" s="1164"/>
      <c r="BT15" s="224"/>
      <c r="BU15" s="625">
        <v>9</v>
      </c>
      <c r="BV15" s="624">
        <f t="shared" si="41"/>
        <v>40238</v>
      </c>
      <c r="BW15" s="624">
        <f t="shared" si="14"/>
        <v>40244</v>
      </c>
      <c r="BX15" s="1165" t="s">
        <v>798</v>
      </c>
      <c r="BY15" s="550"/>
      <c r="BZ15" s="599">
        <v>9</v>
      </c>
      <c r="CA15" s="598">
        <f t="shared" si="42"/>
        <v>40234</v>
      </c>
      <c r="CB15" s="598">
        <f t="shared" si="15"/>
        <v>40240</v>
      </c>
      <c r="CC15" s="1164"/>
      <c r="CD15" s="224"/>
      <c r="CE15" s="593">
        <v>9</v>
      </c>
      <c r="CF15" s="594">
        <f t="shared" si="43"/>
        <v>39867</v>
      </c>
      <c r="CG15" s="594">
        <f t="shared" si="16"/>
        <v>39873</v>
      </c>
      <c r="CH15" s="1209"/>
      <c r="CI15" s="73"/>
      <c r="CJ15" s="593">
        <v>9</v>
      </c>
      <c r="CK15" s="594">
        <f t="shared" si="44"/>
        <v>39870</v>
      </c>
      <c r="CL15" s="594">
        <f t="shared" si="17"/>
        <v>39876</v>
      </c>
      <c r="CM15" s="1171"/>
      <c r="CN15" s="1224"/>
      <c r="CO15" s="224"/>
      <c r="CP15" s="651">
        <v>9</v>
      </c>
      <c r="CQ15" s="594">
        <f t="shared" si="45"/>
        <v>39503</v>
      </c>
      <c r="CR15" s="594">
        <f t="shared" si="18"/>
        <v>39509</v>
      </c>
      <c r="CS15" s="1201"/>
      <c r="CT15" s="546"/>
      <c r="CU15" s="656">
        <v>9</v>
      </c>
      <c r="CV15" s="568">
        <f t="shared" si="46"/>
        <v>39506</v>
      </c>
      <c r="CW15" s="568">
        <f t="shared" si="19"/>
        <v>39512</v>
      </c>
      <c r="CX15" s="1172" t="s">
        <v>799</v>
      </c>
      <c r="CY15" s="224"/>
      <c r="CZ15" s="623">
        <v>9</v>
      </c>
      <c r="DA15" s="619">
        <f t="shared" si="47"/>
        <v>39139</v>
      </c>
      <c r="DB15" s="619">
        <f t="shared" si="20"/>
        <v>39145</v>
      </c>
      <c r="DC15" s="1199" t="s">
        <v>798</v>
      </c>
      <c r="DD15" s="546"/>
      <c r="DE15" s="595">
        <v>9</v>
      </c>
      <c r="DF15" s="594">
        <f t="shared" si="48"/>
        <v>39135</v>
      </c>
      <c r="DG15" s="594">
        <f t="shared" si="21"/>
        <v>39141</v>
      </c>
      <c r="DH15" s="1174"/>
      <c r="DJ15" s="623">
        <v>9</v>
      </c>
      <c r="DK15" s="617">
        <f t="shared" si="49"/>
        <v>38775</v>
      </c>
      <c r="DL15" s="617">
        <f t="shared" si="22"/>
        <v>38781</v>
      </c>
      <c r="DM15" s="1217" t="s">
        <v>798</v>
      </c>
      <c r="DN15" s="540"/>
      <c r="DO15" s="592">
        <v>9</v>
      </c>
      <c r="DP15" s="591">
        <f t="shared" si="50"/>
        <v>38771</v>
      </c>
      <c r="DQ15" s="591">
        <f t="shared" si="23"/>
        <v>38777</v>
      </c>
      <c r="DR15" s="1174"/>
      <c r="DT15" s="623">
        <v>9</v>
      </c>
      <c r="DU15" s="617">
        <f t="shared" si="51"/>
        <v>38411</v>
      </c>
      <c r="DV15" s="617">
        <f t="shared" si="24"/>
        <v>38417</v>
      </c>
      <c r="DW15" s="1217" t="s">
        <v>798</v>
      </c>
      <c r="DX15" s="540"/>
      <c r="DY15" s="592">
        <v>9</v>
      </c>
      <c r="DZ15" s="591">
        <f t="shared" si="52"/>
        <v>38407</v>
      </c>
      <c r="EA15" s="591">
        <f t="shared" si="25"/>
        <v>38413</v>
      </c>
      <c r="EB15" s="1174"/>
      <c r="ED15" s="593">
        <v>9</v>
      </c>
      <c r="EE15" s="591">
        <f t="shared" si="53"/>
        <v>38040</v>
      </c>
      <c r="EF15" s="591">
        <f t="shared" si="26"/>
        <v>38046</v>
      </c>
      <c r="EG15" s="1238"/>
      <c r="EH15" s="540"/>
      <c r="EI15" s="618">
        <v>9</v>
      </c>
      <c r="EJ15" s="617">
        <f t="shared" si="54"/>
        <v>38043</v>
      </c>
      <c r="EK15" s="617">
        <f t="shared" si="27"/>
        <v>38049</v>
      </c>
      <c r="EL15" s="1172" t="s">
        <v>798</v>
      </c>
      <c r="EN15" s="590">
        <v>9</v>
      </c>
      <c r="EO15" s="589">
        <f t="shared" si="55"/>
        <v>37676</v>
      </c>
      <c r="EP15" s="589">
        <f t="shared" si="28"/>
        <v>37682</v>
      </c>
      <c r="EQ15" s="1161"/>
      <c r="ES15" s="573">
        <v>9</v>
      </c>
      <c r="ET15" s="572">
        <f t="shared" si="56"/>
        <v>37679</v>
      </c>
      <c r="EU15" s="572">
        <f t="shared" si="29"/>
        <v>37685</v>
      </c>
      <c r="EV15" s="1132" t="s">
        <v>798</v>
      </c>
    </row>
    <row r="16" spans="18:152" s="1" customFormat="1" ht="18.95" customHeight="1" thickTop="1">
      <c r="R16" s="969">
        <v>10</v>
      </c>
      <c r="S16" s="561">
        <f t="shared" si="30"/>
        <v>43895</v>
      </c>
      <c r="T16" s="561">
        <f t="shared" si="0"/>
        <v>43901</v>
      </c>
      <c r="U16" s="498">
        <f t="shared" si="31"/>
        <v>43903</v>
      </c>
      <c r="V16" s="1309"/>
      <c r="W16" s="224"/>
      <c r="X16" s="567">
        <v>10</v>
      </c>
      <c r="Y16" s="566">
        <f t="shared" si="32"/>
        <v>43531</v>
      </c>
      <c r="Z16" s="566">
        <f t="shared" si="1"/>
        <v>43537</v>
      </c>
      <c r="AA16" s="565">
        <f t="shared" si="2"/>
        <v>43539</v>
      </c>
      <c r="AB16" s="1059"/>
      <c r="AC16" s="224"/>
      <c r="AD16" s="567">
        <v>10</v>
      </c>
      <c r="AE16" s="616">
        <f t="shared" si="33"/>
        <v>43167</v>
      </c>
      <c r="AF16" s="616">
        <f t="shared" si="3"/>
        <v>43173</v>
      </c>
      <c r="AG16" s="622">
        <f t="shared" si="4"/>
        <v>43175</v>
      </c>
      <c r="AH16" s="1059"/>
      <c r="AI16" s="224"/>
      <c r="AJ16" s="643">
        <v>10</v>
      </c>
      <c r="AK16" s="642">
        <f t="shared" si="34"/>
        <v>42796</v>
      </c>
      <c r="AL16" s="642">
        <f t="shared" si="5"/>
        <v>42802</v>
      </c>
      <c r="AM16" s="641">
        <f t="shared" si="6"/>
        <v>42804</v>
      </c>
      <c r="AN16" s="1186" t="s">
        <v>798</v>
      </c>
      <c r="AO16" s="224"/>
      <c r="AP16" s="639">
        <v>10</v>
      </c>
      <c r="AQ16" s="638">
        <f t="shared" si="35"/>
        <v>42432</v>
      </c>
      <c r="AR16" s="638">
        <f t="shared" si="7"/>
        <v>42438</v>
      </c>
      <c r="AS16" s="640">
        <f t="shared" si="8"/>
        <v>42440</v>
      </c>
      <c r="AT16" s="1189" t="s">
        <v>798</v>
      </c>
      <c r="AU16" s="224"/>
      <c r="AV16" s="584">
        <v>10</v>
      </c>
      <c r="AW16" s="583">
        <f t="shared" si="36"/>
        <v>42068</v>
      </c>
      <c r="AX16" s="583">
        <f t="shared" si="9"/>
        <v>42074</v>
      </c>
      <c r="AY16" s="1148"/>
      <c r="AZ16" s="224"/>
      <c r="BA16" s="584">
        <v>10</v>
      </c>
      <c r="BB16" s="583">
        <f t="shared" si="37"/>
        <v>41704</v>
      </c>
      <c r="BC16" s="583">
        <f t="shared" si="10"/>
        <v>41710</v>
      </c>
      <c r="BD16" s="1148"/>
      <c r="BE16" s="224"/>
      <c r="BF16" s="584">
        <v>10</v>
      </c>
      <c r="BG16" s="583">
        <f t="shared" si="38"/>
        <v>41340</v>
      </c>
      <c r="BH16" s="583">
        <f t="shared" si="11"/>
        <v>41346</v>
      </c>
      <c r="BI16" s="1148"/>
      <c r="BJ16" s="224"/>
      <c r="BK16" s="639">
        <v>10</v>
      </c>
      <c r="BL16" s="638">
        <f t="shared" si="39"/>
        <v>40969</v>
      </c>
      <c r="BM16" s="638">
        <f t="shared" si="12"/>
        <v>40975</v>
      </c>
      <c r="BN16" s="1163" t="s">
        <v>798</v>
      </c>
      <c r="BO16" s="224"/>
      <c r="BP16" s="637">
        <v>10</v>
      </c>
      <c r="BQ16" s="636">
        <f t="shared" si="40"/>
        <v>40605</v>
      </c>
      <c r="BR16" s="636">
        <f t="shared" si="13"/>
        <v>40611</v>
      </c>
      <c r="BS16" s="1152" t="s">
        <v>798</v>
      </c>
      <c r="BT16" s="224"/>
      <c r="BU16" s="552">
        <v>10</v>
      </c>
      <c r="BV16" s="551">
        <f t="shared" si="41"/>
        <v>40245</v>
      </c>
      <c r="BW16" s="551">
        <f t="shared" si="14"/>
        <v>40251</v>
      </c>
      <c r="BX16" s="1166"/>
      <c r="BY16" s="550"/>
      <c r="BZ16" s="637">
        <v>10</v>
      </c>
      <c r="CA16" s="636">
        <f t="shared" si="42"/>
        <v>40241</v>
      </c>
      <c r="CB16" s="636">
        <f t="shared" si="15"/>
        <v>40247</v>
      </c>
      <c r="CC16" s="1152" t="s">
        <v>798</v>
      </c>
      <c r="CD16" s="224"/>
      <c r="CE16" s="623">
        <v>10</v>
      </c>
      <c r="CF16" s="619">
        <f t="shared" si="43"/>
        <v>39874</v>
      </c>
      <c r="CG16" s="619">
        <f t="shared" si="16"/>
        <v>39880</v>
      </c>
      <c r="CH16" s="1169" t="s">
        <v>798</v>
      </c>
      <c r="CI16" s="73"/>
      <c r="CJ16" s="569">
        <v>10</v>
      </c>
      <c r="CK16" s="619">
        <f t="shared" si="44"/>
        <v>39877</v>
      </c>
      <c r="CL16" s="619">
        <f t="shared" si="17"/>
        <v>39883</v>
      </c>
      <c r="CM16" s="1169" t="s">
        <v>798</v>
      </c>
      <c r="CN16" s="1224"/>
      <c r="CO16" s="224"/>
      <c r="CP16" s="656">
        <v>10</v>
      </c>
      <c r="CQ16" s="568">
        <f t="shared" si="45"/>
        <v>39510</v>
      </c>
      <c r="CR16" s="568">
        <f t="shared" si="18"/>
        <v>39516</v>
      </c>
      <c r="CS16" s="1172" t="s">
        <v>799</v>
      </c>
      <c r="CT16" s="546"/>
      <c r="CU16" s="655">
        <v>10</v>
      </c>
      <c r="CV16" s="568">
        <f t="shared" si="46"/>
        <v>39513</v>
      </c>
      <c r="CW16" s="568">
        <f t="shared" si="19"/>
        <v>39519</v>
      </c>
      <c r="CX16" s="1173"/>
      <c r="CY16" s="265"/>
      <c r="CZ16" s="543">
        <v>10</v>
      </c>
      <c r="DA16" s="544">
        <f t="shared" si="47"/>
        <v>39146</v>
      </c>
      <c r="DB16" s="544">
        <f t="shared" si="20"/>
        <v>39152</v>
      </c>
      <c r="DC16" s="1200"/>
      <c r="DD16" s="546"/>
      <c r="DE16" s="620">
        <v>10</v>
      </c>
      <c r="DF16" s="619">
        <f t="shared" si="48"/>
        <v>39142</v>
      </c>
      <c r="DG16" s="619">
        <f t="shared" si="21"/>
        <v>39148</v>
      </c>
      <c r="DH16" s="1172" t="s">
        <v>798</v>
      </c>
      <c r="DJ16" s="543">
        <v>10</v>
      </c>
      <c r="DK16" s="538">
        <f t="shared" si="49"/>
        <v>38782</v>
      </c>
      <c r="DL16" s="538">
        <f t="shared" si="22"/>
        <v>38788</v>
      </c>
      <c r="DM16" s="1218"/>
      <c r="DN16" s="540"/>
      <c r="DO16" s="618">
        <v>10</v>
      </c>
      <c r="DP16" s="617">
        <f t="shared" si="50"/>
        <v>38778</v>
      </c>
      <c r="DQ16" s="617">
        <f t="shared" si="23"/>
        <v>38784</v>
      </c>
      <c r="DR16" s="1172" t="s">
        <v>798</v>
      </c>
      <c r="DT16" s="543">
        <v>10</v>
      </c>
      <c r="DU16" s="538">
        <f t="shared" si="51"/>
        <v>38418</v>
      </c>
      <c r="DV16" s="538">
        <f t="shared" si="24"/>
        <v>38424</v>
      </c>
      <c r="DW16" s="1218"/>
      <c r="DX16" s="540"/>
      <c r="DY16" s="618">
        <v>10</v>
      </c>
      <c r="DZ16" s="617">
        <f t="shared" si="52"/>
        <v>38414</v>
      </c>
      <c r="EA16" s="617">
        <f t="shared" si="25"/>
        <v>38420</v>
      </c>
      <c r="EB16" s="1172" t="s">
        <v>798</v>
      </c>
      <c r="ED16" s="569">
        <v>10</v>
      </c>
      <c r="EE16" s="574">
        <f t="shared" si="53"/>
        <v>38047</v>
      </c>
      <c r="EF16" s="574">
        <f t="shared" si="26"/>
        <v>38053</v>
      </c>
      <c r="EG16" s="1237" t="s">
        <v>798</v>
      </c>
      <c r="EH16" s="540"/>
      <c r="EI16" s="542">
        <v>10</v>
      </c>
      <c r="EJ16" s="538">
        <f t="shared" si="54"/>
        <v>38050</v>
      </c>
      <c r="EK16" s="538">
        <f t="shared" si="27"/>
        <v>38056</v>
      </c>
      <c r="EL16" s="1173"/>
      <c r="EN16" s="573">
        <v>10</v>
      </c>
      <c r="EO16" s="572">
        <f t="shared" si="55"/>
        <v>37683</v>
      </c>
      <c r="EP16" s="572">
        <f t="shared" si="28"/>
        <v>37689</v>
      </c>
      <c r="EQ16" s="1132" t="s">
        <v>798</v>
      </c>
      <c r="ES16" s="563">
        <v>10</v>
      </c>
      <c r="ET16" s="562">
        <f t="shared" si="56"/>
        <v>37686</v>
      </c>
      <c r="EU16" s="562">
        <f t="shared" si="29"/>
        <v>37692</v>
      </c>
      <c r="EV16" s="1133"/>
    </row>
    <row r="17" spans="1:152" ht="18.95" customHeight="1">
      <c r="A17" s="1"/>
      <c r="B17" s="1"/>
      <c r="R17" s="969">
        <v>11</v>
      </c>
      <c r="S17" s="561">
        <f t="shared" si="30"/>
        <v>43902</v>
      </c>
      <c r="T17" s="561">
        <f t="shared" si="0"/>
        <v>43908</v>
      </c>
      <c r="U17" s="498">
        <f t="shared" si="31"/>
        <v>43910</v>
      </c>
      <c r="V17" s="1309"/>
      <c r="W17" s="224"/>
      <c r="X17" s="567">
        <v>11</v>
      </c>
      <c r="Y17" s="566">
        <f t="shared" si="32"/>
        <v>43538</v>
      </c>
      <c r="Z17" s="566">
        <f t="shared" si="1"/>
        <v>43544</v>
      </c>
      <c r="AA17" s="565">
        <f t="shared" si="2"/>
        <v>43546</v>
      </c>
      <c r="AB17" s="1059"/>
      <c r="AC17" s="224"/>
      <c r="AD17" s="567">
        <v>11</v>
      </c>
      <c r="AE17" s="616">
        <f t="shared" si="33"/>
        <v>43174</v>
      </c>
      <c r="AF17" s="616">
        <f t="shared" si="3"/>
        <v>43180</v>
      </c>
      <c r="AG17" s="565">
        <f t="shared" si="4"/>
        <v>43182</v>
      </c>
      <c r="AH17" s="1059"/>
      <c r="AI17" s="224"/>
      <c r="AJ17" s="560">
        <v>11</v>
      </c>
      <c r="AK17" s="559">
        <f t="shared" si="34"/>
        <v>42803</v>
      </c>
      <c r="AL17" s="559">
        <f t="shared" si="5"/>
        <v>42809</v>
      </c>
      <c r="AM17" s="558">
        <f t="shared" si="6"/>
        <v>42811</v>
      </c>
      <c r="AN17" s="1187"/>
      <c r="AO17" s="224"/>
      <c r="AP17" s="556">
        <v>11</v>
      </c>
      <c r="AQ17" s="555">
        <f t="shared" si="35"/>
        <v>42439</v>
      </c>
      <c r="AR17" s="555">
        <f t="shared" si="7"/>
        <v>42445</v>
      </c>
      <c r="AS17" s="611">
        <f t="shared" si="8"/>
        <v>42447</v>
      </c>
      <c r="AT17" s="1190"/>
      <c r="AU17" s="224"/>
      <c r="AV17" s="556">
        <v>11</v>
      </c>
      <c r="AW17" s="555">
        <f t="shared" si="36"/>
        <v>42075</v>
      </c>
      <c r="AX17" s="555">
        <f t="shared" si="9"/>
        <v>42081</v>
      </c>
      <c r="AY17" s="1148"/>
      <c r="AZ17" s="224"/>
      <c r="BA17" s="556">
        <v>11</v>
      </c>
      <c r="BB17" s="555">
        <f t="shared" si="37"/>
        <v>41711</v>
      </c>
      <c r="BC17" s="555">
        <f t="shared" si="10"/>
        <v>41717</v>
      </c>
      <c r="BD17" s="1148"/>
      <c r="BE17" s="224"/>
      <c r="BF17" s="556">
        <v>11</v>
      </c>
      <c r="BG17" s="555">
        <f t="shared" si="38"/>
        <v>41347</v>
      </c>
      <c r="BH17" s="555">
        <f t="shared" si="11"/>
        <v>41353</v>
      </c>
      <c r="BI17" s="1148"/>
      <c r="BJ17" s="224"/>
      <c r="BK17" s="556">
        <v>11</v>
      </c>
      <c r="BL17" s="555">
        <f t="shared" si="39"/>
        <v>40976</v>
      </c>
      <c r="BM17" s="555">
        <f t="shared" si="12"/>
        <v>40982</v>
      </c>
      <c r="BN17" s="1148"/>
      <c r="BO17" s="224"/>
      <c r="BP17" s="554">
        <v>11</v>
      </c>
      <c r="BQ17" s="553">
        <f t="shared" si="40"/>
        <v>40612</v>
      </c>
      <c r="BR17" s="553">
        <f t="shared" si="13"/>
        <v>40618</v>
      </c>
      <c r="BS17" s="1153"/>
      <c r="BT17" s="224"/>
      <c r="BU17" s="552">
        <v>11</v>
      </c>
      <c r="BV17" s="551">
        <f t="shared" si="41"/>
        <v>40252</v>
      </c>
      <c r="BW17" s="551">
        <f t="shared" si="14"/>
        <v>40258</v>
      </c>
      <c r="BX17" s="1166"/>
      <c r="BY17" s="550"/>
      <c r="BZ17" s="554">
        <v>11</v>
      </c>
      <c r="CA17" s="553">
        <f t="shared" si="42"/>
        <v>40248</v>
      </c>
      <c r="CB17" s="553">
        <f t="shared" si="15"/>
        <v>40254</v>
      </c>
      <c r="CC17" s="1153"/>
      <c r="CD17" s="224"/>
      <c r="CE17" s="543">
        <v>11</v>
      </c>
      <c r="CF17" s="544">
        <f t="shared" si="43"/>
        <v>39881</v>
      </c>
      <c r="CG17" s="544">
        <f t="shared" si="16"/>
        <v>39887</v>
      </c>
      <c r="CH17" s="1170"/>
      <c r="CI17" s="73"/>
      <c r="CJ17" s="543">
        <v>11</v>
      </c>
      <c r="CK17" s="544">
        <f t="shared" si="44"/>
        <v>39884</v>
      </c>
      <c r="CL17" s="544">
        <f t="shared" si="17"/>
        <v>39890</v>
      </c>
      <c r="CM17" s="1170"/>
      <c r="CN17" s="1224"/>
      <c r="CO17" s="224"/>
      <c r="CP17" s="654">
        <v>11</v>
      </c>
      <c r="CQ17" s="544">
        <f t="shared" si="45"/>
        <v>39517</v>
      </c>
      <c r="CR17" s="544">
        <f t="shared" si="18"/>
        <v>39523</v>
      </c>
      <c r="CS17" s="1173"/>
      <c r="CT17" s="546"/>
      <c r="CU17" s="653">
        <v>11</v>
      </c>
      <c r="CV17" s="544">
        <f t="shared" si="46"/>
        <v>39520</v>
      </c>
      <c r="CW17" s="544">
        <f t="shared" si="19"/>
        <v>39526</v>
      </c>
      <c r="CX17" s="1173"/>
      <c r="CY17" s="265"/>
      <c r="CZ17" s="543">
        <v>11</v>
      </c>
      <c r="DA17" s="544">
        <f t="shared" si="47"/>
        <v>39153</v>
      </c>
      <c r="DB17" s="544">
        <f t="shared" si="20"/>
        <v>39159</v>
      </c>
      <c r="DC17" s="1200"/>
      <c r="DD17" s="546"/>
      <c r="DE17" s="545">
        <v>11</v>
      </c>
      <c r="DF17" s="544">
        <f t="shared" si="48"/>
        <v>39149</v>
      </c>
      <c r="DG17" s="544">
        <f t="shared" si="21"/>
        <v>39155</v>
      </c>
      <c r="DH17" s="1173"/>
      <c r="DI17" s="1"/>
      <c r="DJ17" s="543">
        <v>11</v>
      </c>
      <c r="DK17" s="538">
        <f t="shared" si="49"/>
        <v>38789</v>
      </c>
      <c r="DL17" s="538">
        <f t="shared" si="22"/>
        <v>38795</v>
      </c>
      <c r="DM17" s="1218"/>
      <c r="DN17" s="540"/>
      <c r="DO17" s="542">
        <v>11</v>
      </c>
      <c r="DP17" s="538">
        <f t="shared" si="50"/>
        <v>38785</v>
      </c>
      <c r="DQ17" s="538">
        <f t="shared" si="23"/>
        <v>38791</v>
      </c>
      <c r="DR17" s="1173"/>
      <c r="DS17" s="1"/>
      <c r="DT17" s="543">
        <v>11</v>
      </c>
      <c r="DU17" s="538">
        <f t="shared" si="51"/>
        <v>38425</v>
      </c>
      <c r="DV17" s="538">
        <f t="shared" si="24"/>
        <v>38431</v>
      </c>
      <c r="DW17" s="1218"/>
      <c r="DX17" s="540"/>
      <c r="DY17" s="542">
        <v>11</v>
      </c>
      <c r="DZ17" s="538">
        <f t="shared" si="52"/>
        <v>38421</v>
      </c>
      <c r="EA17" s="538">
        <f t="shared" si="25"/>
        <v>38427</v>
      </c>
      <c r="EB17" s="1173"/>
      <c r="ED17" s="543">
        <v>11</v>
      </c>
      <c r="EE17" s="538">
        <f t="shared" si="53"/>
        <v>38054</v>
      </c>
      <c r="EF17" s="538">
        <f t="shared" si="26"/>
        <v>38060</v>
      </c>
      <c r="EG17" s="1237"/>
      <c r="EH17" s="540"/>
      <c r="EI17" s="542">
        <v>11</v>
      </c>
      <c r="EJ17" s="538">
        <f t="shared" si="54"/>
        <v>38057</v>
      </c>
      <c r="EK17" s="538">
        <f t="shared" si="27"/>
        <v>38063</v>
      </c>
      <c r="EL17" s="1173"/>
      <c r="EN17" s="563">
        <v>11</v>
      </c>
      <c r="EO17" s="562">
        <f t="shared" si="55"/>
        <v>37690</v>
      </c>
      <c r="EP17" s="562">
        <f t="shared" si="28"/>
        <v>37696</v>
      </c>
      <c r="EQ17" s="1133"/>
      <c r="ES17" s="563">
        <v>11</v>
      </c>
      <c r="ET17" s="562">
        <f t="shared" si="56"/>
        <v>37693</v>
      </c>
      <c r="EU17" s="562">
        <f t="shared" si="29"/>
        <v>37699</v>
      </c>
      <c r="EV17" s="1133"/>
    </row>
    <row r="18" spans="1:152" ht="18.95" customHeight="1" thickBot="1">
      <c r="A18" s="1"/>
      <c r="B18" s="1"/>
      <c r="R18" s="969">
        <v>12</v>
      </c>
      <c r="S18" s="561">
        <f t="shared" si="30"/>
        <v>43909</v>
      </c>
      <c r="T18" s="561">
        <f t="shared" si="0"/>
        <v>43915</v>
      </c>
      <c r="U18" s="498">
        <f t="shared" si="31"/>
        <v>43917</v>
      </c>
      <c r="V18" s="1309"/>
      <c r="W18" s="265"/>
      <c r="X18" s="567">
        <v>12</v>
      </c>
      <c r="Y18" s="566">
        <f t="shared" si="32"/>
        <v>43545</v>
      </c>
      <c r="Z18" s="566">
        <f t="shared" si="1"/>
        <v>43551</v>
      </c>
      <c r="AA18" s="565">
        <f t="shared" si="2"/>
        <v>43553</v>
      </c>
      <c r="AB18" s="1059"/>
      <c r="AC18" s="265"/>
      <c r="AD18" s="614">
        <v>12</v>
      </c>
      <c r="AE18" s="613">
        <f t="shared" si="33"/>
        <v>43181</v>
      </c>
      <c r="AF18" s="613">
        <f t="shared" si="3"/>
        <v>43187</v>
      </c>
      <c r="AG18" s="612">
        <f t="shared" si="4"/>
        <v>43189</v>
      </c>
      <c r="AH18" s="1060"/>
      <c r="AI18" s="265"/>
      <c r="AJ18" s="560">
        <v>12</v>
      </c>
      <c r="AK18" s="559">
        <f t="shared" si="34"/>
        <v>42810</v>
      </c>
      <c r="AL18" s="559">
        <f t="shared" si="5"/>
        <v>42816</v>
      </c>
      <c r="AM18" s="558">
        <f t="shared" si="6"/>
        <v>42818</v>
      </c>
      <c r="AN18" s="1187"/>
      <c r="AO18" s="265"/>
      <c r="AP18" s="556">
        <v>12</v>
      </c>
      <c r="AQ18" s="555">
        <f t="shared" si="35"/>
        <v>42446</v>
      </c>
      <c r="AR18" s="555">
        <f t="shared" si="7"/>
        <v>42452</v>
      </c>
      <c r="AS18" s="666">
        <f t="shared" si="8"/>
        <v>42454</v>
      </c>
      <c r="AT18" s="1190"/>
      <c r="AU18" s="265"/>
      <c r="AV18" s="556">
        <v>12</v>
      </c>
      <c r="AW18" s="555">
        <f t="shared" si="36"/>
        <v>42082</v>
      </c>
      <c r="AX18" s="555">
        <f t="shared" si="9"/>
        <v>42088</v>
      </c>
      <c r="AY18" s="1148"/>
      <c r="AZ18" s="265"/>
      <c r="BA18" s="556">
        <v>12</v>
      </c>
      <c r="BB18" s="555">
        <f t="shared" si="37"/>
        <v>41718</v>
      </c>
      <c r="BC18" s="555">
        <f t="shared" si="10"/>
        <v>41724</v>
      </c>
      <c r="BD18" s="1148"/>
      <c r="BE18" s="265"/>
      <c r="BF18" s="556">
        <v>12</v>
      </c>
      <c r="BG18" s="555">
        <f t="shared" si="38"/>
        <v>41354</v>
      </c>
      <c r="BH18" s="555">
        <f t="shared" si="11"/>
        <v>41360</v>
      </c>
      <c r="BI18" s="1148"/>
      <c r="BJ18" s="265"/>
      <c r="BK18" s="556">
        <v>12</v>
      </c>
      <c r="BL18" s="555">
        <f t="shared" si="39"/>
        <v>40983</v>
      </c>
      <c r="BM18" s="555">
        <f t="shared" si="12"/>
        <v>40989</v>
      </c>
      <c r="BN18" s="1148"/>
      <c r="BO18" s="265"/>
      <c r="BP18" s="554">
        <v>12</v>
      </c>
      <c r="BQ18" s="553">
        <f t="shared" si="40"/>
        <v>40619</v>
      </c>
      <c r="BR18" s="553">
        <f t="shared" si="13"/>
        <v>40625</v>
      </c>
      <c r="BS18" s="1153"/>
      <c r="BT18" s="265"/>
      <c r="BU18" s="610">
        <v>12</v>
      </c>
      <c r="BV18" s="609">
        <f t="shared" si="41"/>
        <v>40259</v>
      </c>
      <c r="BW18" s="609">
        <f t="shared" si="14"/>
        <v>40265</v>
      </c>
      <c r="BX18" s="1167"/>
      <c r="BY18" s="550"/>
      <c r="BZ18" s="554">
        <v>12</v>
      </c>
      <c r="CA18" s="553">
        <f t="shared" si="42"/>
        <v>40255</v>
      </c>
      <c r="CB18" s="553">
        <f t="shared" si="15"/>
        <v>40261</v>
      </c>
      <c r="CC18" s="1153"/>
      <c r="CD18" s="265"/>
      <c r="CE18" s="543">
        <v>12</v>
      </c>
      <c r="CF18" s="544">
        <f t="shared" si="43"/>
        <v>39888</v>
      </c>
      <c r="CG18" s="544">
        <f t="shared" si="16"/>
        <v>39894</v>
      </c>
      <c r="CH18" s="1170"/>
      <c r="CI18" s="73"/>
      <c r="CJ18" s="543">
        <v>12</v>
      </c>
      <c r="CK18" s="544">
        <f t="shared" si="44"/>
        <v>39891</v>
      </c>
      <c r="CL18" s="544">
        <f t="shared" si="17"/>
        <v>39897</v>
      </c>
      <c r="CM18" s="1170"/>
      <c r="CN18" s="1224"/>
      <c r="CO18" s="265"/>
      <c r="CP18" s="654">
        <v>12</v>
      </c>
      <c r="CQ18" s="544">
        <f t="shared" si="45"/>
        <v>39524</v>
      </c>
      <c r="CR18" s="544">
        <f t="shared" si="18"/>
        <v>39530</v>
      </c>
      <c r="CS18" s="1173"/>
      <c r="CT18" s="546"/>
      <c r="CU18" s="653">
        <v>12</v>
      </c>
      <c r="CV18" s="544">
        <f t="shared" si="46"/>
        <v>39527</v>
      </c>
      <c r="CW18" s="544">
        <f t="shared" si="19"/>
        <v>39533</v>
      </c>
      <c r="CX18" s="1173"/>
      <c r="CY18" s="265"/>
      <c r="CZ18" s="543">
        <v>12</v>
      </c>
      <c r="DA18" s="544">
        <f t="shared" si="47"/>
        <v>39160</v>
      </c>
      <c r="DB18" s="544">
        <f t="shared" si="20"/>
        <v>39166</v>
      </c>
      <c r="DC18" s="1200"/>
      <c r="DD18" s="546"/>
      <c r="DE18" s="545">
        <v>12</v>
      </c>
      <c r="DF18" s="544">
        <f t="shared" si="48"/>
        <v>39156</v>
      </c>
      <c r="DG18" s="544">
        <f t="shared" si="21"/>
        <v>39162</v>
      </c>
      <c r="DH18" s="1173"/>
      <c r="DI18" s="1"/>
      <c r="DJ18" s="543">
        <v>12</v>
      </c>
      <c r="DK18" s="538">
        <f t="shared" si="49"/>
        <v>38796</v>
      </c>
      <c r="DL18" s="538">
        <f t="shared" si="22"/>
        <v>38802</v>
      </c>
      <c r="DM18" s="1218"/>
      <c r="DN18" s="540"/>
      <c r="DO18" s="542">
        <v>12</v>
      </c>
      <c r="DP18" s="538">
        <f t="shared" si="50"/>
        <v>38792</v>
      </c>
      <c r="DQ18" s="538">
        <f t="shared" si="23"/>
        <v>38798</v>
      </c>
      <c r="DR18" s="1173"/>
      <c r="DS18" s="1"/>
      <c r="DT18" s="543">
        <v>12</v>
      </c>
      <c r="DU18" s="538">
        <f t="shared" si="51"/>
        <v>38432</v>
      </c>
      <c r="DV18" s="538">
        <f t="shared" si="24"/>
        <v>38438</v>
      </c>
      <c r="DW18" s="1218"/>
      <c r="DX18" s="540"/>
      <c r="DY18" s="542">
        <v>12</v>
      </c>
      <c r="DZ18" s="538">
        <f t="shared" si="52"/>
        <v>38428</v>
      </c>
      <c r="EA18" s="538">
        <f t="shared" si="25"/>
        <v>38434</v>
      </c>
      <c r="EB18" s="1173"/>
      <c r="ED18" s="543">
        <v>12</v>
      </c>
      <c r="EE18" s="538">
        <f t="shared" si="53"/>
        <v>38061</v>
      </c>
      <c r="EF18" s="538">
        <f t="shared" si="26"/>
        <v>38067</v>
      </c>
      <c r="EG18" s="1237"/>
      <c r="EH18" s="540"/>
      <c r="EI18" s="542">
        <v>12</v>
      </c>
      <c r="EJ18" s="538">
        <f t="shared" si="54"/>
        <v>38064</v>
      </c>
      <c r="EK18" s="538">
        <f t="shared" si="27"/>
        <v>38070</v>
      </c>
      <c r="EL18" s="1173"/>
      <c r="EN18" s="563">
        <v>12</v>
      </c>
      <c r="EO18" s="562">
        <f t="shared" si="55"/>
        <v>37697</v>
      </c>
      <c r="EP18" s="562">
        <f t="shared" si="28"/>
        <v>37703</v>
      </c>
      <c r="EQ18" s="1133"/>
      <c r="ES18" s="563">
        <v>12</v>
      </c>
      <c r="ET18" s="562">
        <f t="shared" si="56"/>
        <v>37700</v>
      </c>
      <c r="EU18" s="562">
        <f t="shared" si="29"/>
        <v>37706</v>
      </c>
      <c r="EV18" s="1133"/>
    </row>
    <row r="19" spans="1:152" ht="18.95" customHeight="1" thickTop="1" thickBot="1">
      <c r="A19" s="1"/>
      <c r="B19" s="1"/>
      <c r="R19" s="970">
        <v>13</v>
      </c>
      <c r="S19" s="971">
        <f t="shared" si="30"/>
        <v>43916</v>
      </c>
      <c r="T19" s="971">
        <f t="shared" si="0"/>
        <v>43922</v>
      </c>
      <c r="U19" s="972">
        <f t="shared" si="31"/>
        <v>43924</v>
      </c>
      <c r="V19" s="1310"/>
      <c r="W19" s="265"/>
      <c r="X19" s="614">
        <v>13</v>
      </c>
      <c r="Y19" s="615">
        <f t="shared" si="32"/>
        <v>43552</v>
      </c>
      <c r="Z19" s="615">
        <f t="shared" si="1"/>
        <v>43558</v>
      </c>
      <c r="AA19" s="612">
        <f t="shared" si="2"/>
        <v>43560</v>
      </c>
      <c r="AB19" s="1060"/>
      <c r="AC19" s="265"/>
      <c r="AD19" s="608">
        <v>13</v>
      </c>
      <c r="AE19" s="631">
        <f t="shared" si="33"/>
        <v>43188</v>
      </c>
      <c r="AF19" s="631">
        <f t="shared" si="3"/>
        <v>43194</v>
      </c>
      <c r="AG19" s="630">
        <f t="shared" si="4"/>
        <v>43196</v>
      </c>
      <c r="AH19" s="1058" t="s">
        <v>796</v>
      </c>
      <c r="AI19" s="265"/>
      <c r="AJ19" s="605">
        <v>13</v>
      </c>
      <c r="AK19" s="604">
        <f t="shared" si="34"/>
        <v>42817</v>
      </c>
      <c r="AL19" s="604">
        <f t="shared" si="5"/>
        <v>42823</v>
      </c>
      <c r="AM19" s="603">
        <f t="shared" si="6"/>
        <v>42825</v>
      </c>
      <c r="AN19" s="1188"/>
      <c r="AO19" s="265"/>
      <c r="AP19" s="601">
        <v>13</v>
      </c>
      <c r="AQ19" s="600">
        <f t="shared" si="35"/>
        <v>42453</v>
      </c>
      <c r="AR19" s="600">
        <f t="shared" si="7"/>
        <v>42459</v>
      </c>
      <c r="AS19" s="602">
        <f t="shared" si="8"/>
        <v>42461</v>
      </c>
      <c r="AT19" s="1191"/>
      <c r="AU19" s="265"/>
      <c r="AV19" s="601">
        <v>13</v>
      </c>
      <c r="AW19" s="600">
        <f t="shared" si="36"/>
        <v>42089</v>
      </c>
      <c r="AX19" s="600">
        <f t="shared" si="9"/>
        <v>42095</v>
      </c>
      <c r="AY19" s="1162"/>
      <c r="AZ19" s="265"/>
      <c r="BA19" s="601">
        <v>13</v>
      </c>
      <c r="BB19" s="600">
        <f t="shared" si="37"/>
        <v>41725</v>
      </c>
      <c r="BC19" s="600">
        <f t="shared" si="10"/>
        <v>41731</v>
      </c>
      <c r="BD19" s="1162"/>
      <c r="BE19" s="265"/>
      <c r="BF19" s="601">
        <v>13</v>
      </c>
      <c r="BG19" s="600">
        <f t="shared" si="38"/>
        <v>41361</v>
      </c>
      <c r="BH19" s="600">
        <f t="shared" si="11"/>
        <v>41367</v>
      </c>
      <c r="BI19" s="1162"/>
      <c r="BJ19" s="265"/>
      <c r="BK19" s="601">
        <v>13</v>
      </c>
      <c r="BL19" s="600">
        <f t="shared" si="39"/>
        <v>40990</v>
      </c>
      <c r="BM19" s="600">
        <f t="shared" si="12"/>
        <v>40996</v>
      </c>
      <c r="BN19" s="1162"/>
      <c r="BO19" s="265"/>
      <c r="BP19" s="599">
        <v>13</v>
      </c>
      <c r="BQ19" s="598">
        <f t="shared" si="40"/>
        <v>40626</v>
      </c>
      <c r="BR19" s="598">
        <f t="shared" si="13"/>
        <v>40632</v>
      </c>
      <c r="BS19" s="1164"/>
      <c r="BT19" s="265"/>
      <c r="BU19" s="625">
        <v>13</v>
      </c>
      <c r="BV19" s="624">
        <f t="shared" si="41"/>
        <v>40266</v>
      </c>
      <c r="BW19" s="624">
        <f t="shared" si="14"/>
        <v>40272</v>
      </c>
      <c r="BX19" s="1165" t="s">
        <v>796</v>
      </c>
      <c r="BY19" s="550"/>
      <c r="BZ19" s="599">
        <v>13</v>
      </c>
      <c r="CA19" s="598">
        <f t="shared" si="42"/>
        <v>40262</v>
      </c>
      <c r="CB19" s="598">
        <f t="shared" si="15"/>
        <v>40268</v>
      </c>
      <c r="CC19" s="1164"/>
      <c r="CD19" s="265"/>
      <c r="CE19" s="593">
        <v>13</v>
      </c>
      <c r="CF19" s="594">
        <f t="shared" si="43"/>
        <v>39895</v>
      </c>
      <c r="CG19" s="594">
        <f t="shared" si="16"/>
        <v>39901</v>
      </c>
      <c r="CH19" s="1171"/>
      <c r="CI19" s="73"/>
      <c r="CJ19" s="593">
        <v>13</v>
      </c>
      <c r="CK19" s="594">
        <f t="shared" si="44"/>
        <v>39898</v>
      </c>
      <c r="CL19" s="594">
        <f t="shared" si="17"/>
        <v>39904</v>
      </c>
      <c r="CM19" s="1171"/>
      <c r="CN19" s="1224"/>
      <c r="CO19" s="265"/>
      <c r="CP19" s="651">
        <v>13</v>
      </c>
      <c r="CQ19" s="594">
        <f t="shared" si="45"/>
        <v>39531</v>
      </c>
      <c r="CR19" s="594">
        <f t="shared" si="18"/>
        <v>39537</v>
      </c>
      <c r="CS19" s="1174"/>
      <c r="CT19" s="546"/>
      <c r="CU19" s="651">
        <v>13</v>
      </c>
      <c r="CV19" s="594">
        <f t="shared" si="46"/>
        <v>39534</v>
      </c>
      <c r="CW19" s="594">
        <f t="shared" si="19"/>
        <v>39540</v>
      </c>
      <c r="CX19" s="1174"/>
      <c r="CY19" s="265"/>
      <c r="CZ19" s="593">
        <v>13</v>
      </c>
      <c r="DA19" s="594">
        <f t="shared" si="47"/>
        <v>39167</v>
      </c>
      <c r="DB19" s="594">
        <f t="shared" si="20"/>
        <v>39173</v>
      </c>
      <c r="DC19" s="1201"/>
      <c r="DD19" s="546"/>
      <c r="DE19" s="595">
        <v>13</v>
      </c>
      <c r="DF19" s="594">
        <f t="shared" si="48"/>
        <v>39163</v>
      </c>
      <c r="DG19" s="594">
        <f t="shared" si="21"/>
        <v>39169</v>
      </c>
      <c r="DH19" s="1174"/>
      <c r="DI19" s="1"/>
      <c r="DJ19" s="593">
        <v>13</v>
      </c>
      <c r="DK19" s="591">
        <f t="shared" si="49"/>
        <v>38803</v>
      </c>
      <c r="DL19" s="591">
        <f t="shared" si="22"/>
        <v>38809</v>
      </c>
      <c r="DM19" s="1219"/>
      <c r="DN19" s="540"/>
      <c r="DO19" s="592">
        <v>13</v>
      </c>
      <c r="DP19" s="591">
        <f t="shared" si="50"/>
        <v>38799</v>
      </c>
      <c r="DQ19" s="591">
        <f t="shared" si="23"/>
        <v>38805</v>
      </c>
      <c r="DR19" s="1174"/>
      <c r="DS19" s="1"/>
      <c r="DT19" s="593">
        <v>13</v>
      </c>
      <c r="DU19" s="591">
        <f t="shared" si="51"/>
        <v>38439</v>
      </c>
      <c r="DV19" s="591">
        <f t="shared" si="24"/>
        <v>38445</v>
      </c>
      <c r="DW19" s="1219"/>
      <c r="DX19" s="540"/>
      <c r="DY19" s="592">
        <v>13</v>
      </c>
      <c r="DZ19" s="591">
        <f t="shared" si="52"/>
        <v>38435</v>
      </c>
      <c r="EA19" s="591">
        <f t="shared" si="25"/>
        <v>38441</v>
      </c>
      <c r="EB19" s="1174"/>
      <c r="ED19" s="593">
        <v>13</v>
      </c>
      <c r="EE19" s="591">
        <f t="shared" si="53"/>
        <v>38068</v>
      </c>
      <c r="EF19" s="591">
        <f t="shared" si="26"/>
        <v>38074</v>
      </c>
      <c r="EG19" s="1237"/>
      <c r="EH19" s="540"/>
      <c r="EI19" s="592">
        <v>13</v>
      </c>
      <c r="EJ19" s="591">
        <f t="shared" si="54"/>
        <v>38071</v>
      </c>
      <c r="EK19" s="591">
        <f t="shared" si="27"/>
        <v>38077</v>
      </c>
      <c r="EL19" s="1174"/>
      <c r="EN19" s="590">
        <v>13</v>
      </c>
      <c r="EO19" s="589">
        <f t="shared" si="55"/>
        <v>37704</v>
      </c>
      <c r="EP19" s="589">
        <f t="shared" si="28"/>
        <v>37710</v>
      </c>
      <c r="EQ19" s="1161"/>
      <c r="ES19" s="590">
        <v>13</v>
      </c>
      <c r="ET19" s="589">
        <f t="shared" si="56"/>
        <v>37707</v>
      </c>
      <c r="EU19" s="589">
        <f t="shared" si="29"/>
        <v>37713</v>
      </c>
      <c r="EV19" s="1161"/>
    </row>
    <row r="20" spans="1:152" ht="18.95" customHeight="1" thickTop="1">
      <c r="A20" s="1"/>
      <c r="B20" s="1"/>
      <c r="R20" s="973">
        <v>14</v>
      </c>
      <c r="S20" s="974">
        <f t="shared" si="30"/>
        <v>43923</v>
      </c>
      <c r="T20" s="974">
        <f t="shared" si="0"/>
        <v>43929</v>
      </c>
      <c r="U20" s="975">
        <f t="shared" si="31"/>
        <v>43931</v>
      </c>
      <c r="V20" s="1308" t="s">
        <v>796</v>
      </c>
      <c r="W20" s="265"/>
      <c r="X20" s="608">
        <v>14</v>
      </c>
      <c r="Y20" s="607">
        <f t="shared" si="32"/>
        <v>43559</v>
      </c>
      <c r="Z20" s="607">
        <f t="shared" si="1"/>
        <v>43565</v>
      </c>
      <c r="AA20" s="606">
        <f t="shared" si="2"/>
        <v>43567</v>
      </c>
      <c r="AB20" s="1058" t="s">
        <v>796</v>
      </c>
      <c r="AC20" s="265"/>
      <c r="AD20" s="567">
        <v>14</v>
      </c>
      <c r="AE20" s="616">
        <f t="shared" si="33"/>
        <v>43195</v>
      </c>
      <c r="AF20" s="616">
        <f t="shared" si="3"/>
        <v>43201</v>
      </c>
      <c r="AG20" s="622">
        <f t="shared" si="4"/>
        <v>43203</v>
      </c>
      <c r="AH20" s="1059"/>
      <c r="AI20" s="265"/>
      <c r="AJ20" s="643">
        <v>14</v>
      </c>
      <c r="AK20" s="642">
        <f t="shared" si="34"/>
        <v>42824</v>
      </c>
      <c r="AL20" s="642">
        <f t="shared" si="5"/>
        <v>42830</v>
      </c>
      <c r="AM20" s="641">
        <f t="shared" si="6"/>
        <v>42832</v>
      </c>
      <c r="AN20" s="1220" t="s">
        <v>796</v>
      </c>
      <c r="AO20" s="265"/>
      <c r="AP20" s="639">
        <v>14</v>
      </c>
      <c r="AQ20" s="638">
        <f t="shared" si="35"/>
        <v>42460</v>
      </c>
      <c r="AR20" s="638">
        <f t="shared" si="7"/>
        <v>42466</v>
      </c>
      <c r="AS20" s="640">
        <f t="shared" si="8"/>
        <v>42468</v>
      </c>
      <c r="AT20" s="1189" t="s">
        <v>796</v>
      </c>
      <c r="AU20" s="265"/>
      <c r="AV20" s="584">
        <v>14</v>
      </c>
      <c r="AW20" s="583">
        <f t="shared" si="36"/>
        <v>42096</v>
      </c>
      <c r="AX20" s="583">
        <f t="shared" si="9"/>
        <v>42102</v>
      </c>
      <c r="AY20" s="1203" t="s">
        <v>796</v>
      </c>
      <c r="AZ20" s="265"/>
      <c r="BA20" s="582">
        <v>14</v>
      </c>
      <c r="BB20" s="581">
        <f t="shared" si="37"/>
        <v>41732</v>
      </c>
      <c r="BC20" s="581">
        <f t="shared" si="10"/>
        <v>41738</v>
      </c>
      <c r="BD20" s="1196" t="s">
        <v>796</v>
      </c>
      <c r="BE20" s="265"/>
      <c r="BF20" s="584">
        <v>14</v>
      </c>
      <c r="BG20" s="583">
        <f t="shared" si="38"/>
        <v>41368</v>
      </c>
      <c r="BH20" s="583">
        <f t="shared" si="11"/>
        <v>41374</v>
      </c>
      <c r="BI20" s="1203" t="s">
        <v>796</v>
      </c>
      <c r="BJ20" s="265"/>
      <c r="BK20" s="582">
        <v>14</v>
      </c>
      <c r="BL20" s="581">
        <f t="shared" si="39"/>
        <v>40997</v>
      </c>
      <c r="BM20" s="581">
        <f t="shared" si="12"/>
        <v>41003</v>
      </c>
      <c r="BN20" s="1196" t="s">
        <v>796</v>
      </c>
      <c r="BO20" s="265"/>
      <c r="BP20" s="584">
        <v>14</v>
      </c>
      <c r="BQ20" s="583">
        <f t="shared" si="40"/>
        <v>40633</v>
      </c>
      <c r="BR20" s="583">
        <f t="shared" si="13"/>
        <v>40639</v>
      </c>
      <c r="BS20" s="1203" t="s">
        <v>796</v>
      </c>
      <c r="BT20" s="265"/>
      <c r="BU20" s="552">
        <v>14</v>
      </c>
      <c r="BV20" s="551">
        <f t="shared" si="41"/>
        <v>40273</v>
      </c>
      <c r="BW20" s="551">
        <f t="shared" si="14"/>
        <v>40279</v>
      </c>
      <c r="BX20" s="1166"/>
      <c r="BY20" s="550"/>
      <c r="BZ20" s="582">
        <v>14</v>
      </c>
      <c r="CA20" s="581">
        <f t="shared" si="42"/>
        <v>40269</v>
      </c>
      <c r="CB20" s="581">
        <f t="shared" si="15"/>
        <v>40275</v>
      </c>
      <c r="CC20" s="1196" t="s">
        <v>796</v>
      </c>
      <c r="CD20" s="265"/>
      <c r="CE20" s="623">
        <v>14</v>
      </c>
      <c r="CF20" s="619">
        <f t="shared" si="43"/>
        <v>39902</v>
      </c>
      <c r="CG20" s="619">
        <f t="shared" si="16"/>
        <v>39908</v>
      </c>
      <c r="CH20" s="1169" t="s">
        <v>796</v>
      </c>
      <c r="CI20" s="73"/>
      <c r="CJ20" s="569">
        <v>14</v>
      </c>
      <c r="CK20" s="568">
        <f t="shared" si="44"/>
        <v>39905</v>
      </c>
      <c r="CL20" s="568">
        <f t="shared" si="17"/>
        <v>39911</v>
      </c>
      <c r="CM20" s="1207" t="s">
        <v>796</v>
      </c>
      <c r="CN20" s="1224"/>
      <c r="CO20" s="265"/>
      <c r="CP20" s="656">
        <v>14</v>
      </c>
      <c r="CQ20" s="568">
        <f t="shared" si="45"/>
        <v>39538</v>
      </c>
      <c r="CR20" s="568">
        <f t="shared" si="18"/>
        <v>39544</v>
      </c>
      <c r="CS20" s="1172" t="s">
        <v>797</v>
      </c>
      <c r="CT20" s="546"/>
      <c r="CU20" s="655">
        <v>14</v>
      </c>
      <c r="CV20" s="568">
        <f t="shared" si="46"/>
        <v>39541</v>
      </c>
      <c r="CW20" s="568">
        <f t="shared" si="19"/>
        <v>39547</v>
      </c>
      <c r="CX20" s="1199" t="s">
        <v>797</v>
      </c>
      <c r="CY20" s="265"/>
      <c r="CZ20" s="623">
        <v>14</v>
      </c>
      <c r="DA20" s="619">
        <f t="shared" si="47"/>
        <v>39174</v>
      </c>
      <c r="DB20" s="619">
        <f t="shared" si="20"/>
        <v>39180</v>
      </c>
      <c r="DC20" s="1172" t="s">
        <v>796</v>
      </c>
      <c r="DD20" s="546"/>
      <c r="DE20" s="620">
        <v>14</v>
      </c>
      <c r="DF20" s="619">
        <f t="shared" si="48"/>
        <v>39170</v>
      </c>
      <c r="DG20" s="619">
        <f t="shared" si="21"/>
        <v>39176</v>
      </c>
      <c r="DH20" s="1199" t="s">
        <v>796</v>
      </c>
      <c r="DI20" s="1"/>
      <c r="DJ20" s="623">
        <v>14</v>
      </c>
      <c r="DK20" s="617">
        <f t="shared" si="49"/>
        <v>38810</v>
      </c>
      <c r="DL20" s="617">
        <f t="shared" si="22"/>
        <v>38816</v>
      </c>
      <c r="DM20" s="1210" t="s">
        <v>796</v>
      </c>
      <c r="DN20" s="540"/>
      <c r="DO20" s="618">
        <v>14</v>
      </c>
      <c r="DP20" s="617">
        <f t="shared" si="50"/>
        <v>38806</v>
      </c>
      <c r="DQ20" s="617">
        <f t="shared" si="23"/>
        <v>38812</v>
      </c>
      <c r="DR20" s="1199" t="s">
        <v>796</v>
      </c>
      <c r="DS20" s="1"/>
      <c r="DT20" s="623">
        <v>14</v>
      </c>
      <c r="DU20" s="617">
        <f t="shared" si="51"/>
        <v>38446</v>
      </c>
      <c r="DV20" s="617">
        <f t="shared" si="24"/>
        <v>38452</v>
      </c>
      <c r="DW20" s="1210" t="s">
        <v>796</v>
      </c>
      <c r="DX20" s="540"/>
      <c r="DY20" s="618">
        <v>14</v>
      </c>
      <c r="DZ20" s="617">
        <f t="shared" si="52"/>
        <v>38442</v>
      </c>
      <c r="EA20" s="617">
        <f t="shared" si="25"/>
        <v>38448</v>
      </c>
      <c r="EB20" s="1199" t="s">
        <v>796</v>
      </c>
      <c r="ED20" s="569">
        <v>14</v>
      </c>
      <c r="EE20" s="574">
        <f t="shared" si="53"/>
        <v>38075</v>
      </c>
      <c r="EF20" s="574">
        <f t="shared" si="26"/>
        <v>38081</v>
      </c>
      <c r="EG20" s="1175" t="s">
        <v>796</v>
      </c>
      <c r="EH20" s="540"/>
      <c r="EI20" s="575">
        <v>14</v>
      </c>
      <c r="EJ20" s="574">
        <f t="shared" si="54"/>
        <v>38078</v>
      </c>
      <c r="EK20" s="574">
        <f t="shared" si="27"/>
        <v>38084</v>
      </c>
      <c r="EL20" s="1199" t="s">
        <v>796</v>
      </c>
      <c r="EN20" s="573">
        <v>14</v>
      </c>
      <c r="EO20" s="572">
        <f t="shared" si="55"/>
        <v>37711</v>
      </c>
      <c r="EP20" s="572">
        <f t="shared" si="28"/>
        <v>37717</v>
      </c>
      <c r="EQ20" s="1132" t="s">
        <v>796</v>
      </c>
      <c r="ES20" s="573">
        <v>14</v>
      </c>
      <c r="ET20" s="572">
        <f t="shared" si="56"/>
        <v>37714</v>
      </c>
      <c r="EU20" s="572">
        <f t="shared" si="29"/>
        <v>37720</v>
      </c>
      <c r="EV20" s="1132" t="s">
        <v>796</v>
      </c>
    </row>
    <row r="21" spans="1:152" ht="18.95" customHeight="1">
      <c r="A21" s="1"/>
      <c r="B21" s="1"/>
      <c r="R21" s="969">
        <v>15</v>
      </c>
      <c r="S21" s="561">
        <f t="shared" si="30"/>
        <v>43930</v>
      </c>
      <c r="T21" s="561">
        <f t="shared" si="0"/>
        <v>43936</v>
      </c>
      <c r="U21" s="498">
        <f t="shared" si="31"/>
        <v>43938</v>
      </c>
      <c r="V21" s="1309"/>
      <c r="W21" s="265"/>
      <c r="X21" s="567">
        <v>15</v>
      </c>
      <c r="Y21" s="566">
        <f t="shared" si="32"/>
        <v>43566</v>
      </c>
      <c r="Z21" s="566">
        <f t="shared" si="1"/>
        <v>43572</v>
      </c>
      <c r="AA21" s="565">
        <f t="shared" si="2"/>
        <v>43574</v>
      </c>
      <c r="AB21" s="1059"/>
      <c r="AC21" s="265"/>
      <c r="AD21" s="567">
        <v>15</v>
      </c>
      <c r="AE21" s="616">
        <f t="shared" si="33"/>
        <v>43202</v>
      </c>
      <c r="AF21" s="616">
        <f t="shared" si="3"/>
        <v>43208</v>
      </c>
      <c r="AG21" s="565">
        <f t="shared" si="4"/>
        <v>43210</v>
      </c>
      <c r="AH21" s="1059"/>
      <c r="AI21" s="265"/>
      <c r="AJ21" s="560">
        <v>15</v>
      </c>
      <c r="AK21" s="559">
        <f t="shared" si="34"/>
        <v>42831</v>
      </c>
      <c r="AL21" s="559">
        <f t="shared" si="5"/>
        <v>42837</v>
      </c>
      <c r="AM21" s="558">
        <f t="shared" si="6"/>
        <v>42839</v>
      </c>
      <c r="AN21" s="1221"/>
      <c r="AO21" s="265"/>
      <c r="AP21" s="556">
        <v>15</v>
      </c>
      <c r="AQ21" s="555">
        <f t="shared" si="35"/>
        <v>42467</v>
      </c>
      <c r="AR21" s="555">
        <f t="shared" si="7"/>
        <v>42473</v>
      </c>
      <c r="AS21" s="611">
        <f t="shared" si="8"/>
        <v>42475</v>
      </c>
      <c r="AT21" s="1190"/>
      <c r="AU21" s="265"/>
      <c r="AV21" s="556">
        <v>15</v>
      </c>
      <c r="AW21" s="555">
        <f t="shared" si="36"/>
        <v>42103</v>
      </c>
      <c r="AX21" s="555">
        <f t="shared" si="9"/>
        <v>42109</v>
      </c>
      <c r="AY21" s="1204"/>
      <c r="AZ21" s="265"/>
      <c r="BA21" s="554">
        <v>15</v>
      </c>
      <c r="BB21" s="553">
        <f t="shared" si="37"/>
        <v>41739</v>
      </c>
      <c r="BC21" s="553">
        <f t="shared" si="10"/>
        <v>41745</v>
      </c>
      <c r="BD21" s="1197"/>
      <c r="BE21" s="265"/>
      <c r="BF21" s="556">
        <v>15</v>
      </c>
      <c r="BG21" s="555">
        <f t="shared" si="38"/>
        <v>41375</v>
      </c>
      <c r="BH21" s="555">
        <f t="shared" si="11"/>
        <v>41381</v>
      </c>
      <c r="BI21" s="1204"/>
      <c r="BJ21" s="265"/>
      <c r="BK21" s="554">
        <v>15</v>
      </c>
      <c r="BL21" s="553">
        <f t="shared" si="39"/>
        <v>41004</v>
      </c>
      <c r="BM21" s="553">
        <f t="shared" si="12"/>
        <v>41010</v>
      </c>
      <c r="BN21" s="1197"/>
      <c r="BO21" s="265"/>
      <c r="BP21" s="556">
        <v>15</v>
      </c>
      <c r="BQ21" s="555">
        <f t="shared" si="40"/>
        <v>40640</v>
      </c>
      <c r="BR21" s="555">
        <f t="shared" si="13"/>
        <v>40646</v>
      </c>
      <c r="BS21" s="1204"/>
      <c r="BT21" s="265"/>
      <c r="BU21" s="552">
        <v>15</v>
      </c>
      <c r="BV21" s="551">
        <f t="shared" si="41"/>
        <v>40280</v>
      </c>
      <c r="BW21" s="551">
        <f t="shared" si="14"/>
        <v>40286</v>
      </c>
      <c r="BX21" s="1166"/>
      <c r="BY21" s="550"/>
      <c r="BZ21" s="554">
        <v>15</v>
      </c>
      <c r="CA21" s="553">
        <f t="shared" si="42"/>
        <v>40276</v>
      </c>
      <c r="CB21" s="553">
        <f t="shared" si="15"/>
        <v>40282</v>
      </c>
      <c r="CC21" s="1197"/>
      <c r="CD21" s="265"/>
      <c r="CE21" s="543">
        <v>15</v>
      </c>
      <c r="CF21" s="544">
        <f t="shared" si="43"/>
        <v>39909</v>
      </c>
      <c r="CG21" s="544">
        <f t="shared" si="16"/>
        <v>39915</v>
      </c>
      <c r="CH21" s="1170"/>
      <c r="CI21" s="73"/>
      <c r="CJ21" s="543">
        <v>15</v>
      </c>
      <c r="CK21" s="544">
        <f t="shared" si="44"/>
        <v>39912</v>
      </c>
      <c r="CL21" s="544">
        <f t="shared" si="17"/>
        <v>39918</v>
      </c>
      <c r="CM21" s="1208"/>
      <c r="CN21" s="1224"/>
      <c r="CO21" s="265"/>
      <c r="CP21" s="654">
        <v>15</v>
      </c>
      <c r="CQ21" s="544">
        <f t="shared" si="45"/>
        <v>39545</v>
      </c>
      <c r="CR21" s="544">
        <f t="shared" si="18"/>
        <v>39551</v>
      </c>
      <c r="CS21" s="1173"/>
      <c r="CT21" s="546"/>
      <c r="CU21" s="653">
        <v>15</v>
      </c>
      <c r="CV21" s="544">
        <f t="shared" si="46"/>
        <v>39548</v>
      </c>
      <c r="CW21" s="544">
        <f t="shared" si="19"/>
        <v>39554</v>
      </c>
      <c r="CX21" s="1200"/>
      <c r="CY21" s="265"/>
      <c r="CZ21" s="543">
        <v>15</v>
      </c>
      <c r="DA21" s="544">
        <f t="shared" si="47"/>
        <v>39181</v>
      </c>
      <c r="DB21" s="544">
        <f t="shared" si="20"/>
        <v>39187</v>
      </c>
      <c r="DC21" s="1173"/>
      <c r="DD21" s="546"/>
      <c r="DE21" s="545">
        <v>15</v>
      </c>
      <c r="DF21" s="544">
        <f t="shared" si="48"/>
        <v>39177</v>
      </c>
      <c r="DG21" s="544">
        <f t="shared" si="21"/>
        <v>39183</v>
      </c>
      <c r="DH21" s="1200"/>
      <c r="DI21" s="1"/>
      <c r="DJ21" s="543">
        <v>15</v>
      </c>
      <c r="DK21" s="538">
        <f t="shared" si="49"/>
        <v>38817</v>
      </c>
      <c r="DL21" s="538">
        <f t="shared" si="22"/>
        <v>38823</v>
      </c>
      <c r="DM21" s="1211"/>
      <c r="DN21" s="540"/>
      <c r="DO21" s="542">
        <v>15</v>
      </c>
      <c r="DP21" s="538">
        <f t="shared" si="50"/>
        <v>38813</v>
      </c>
      <c r="DQ21" s="538">
        <f t="shared" si="23"/>
        <v>38819</v>
      </c>
      <c r="DR21" s="1200"/>
      <c r="DS21" s="1"/>
      <c r="DT21" s="543">
        <v>15</v>
      </c>
      <c r="DU21" s="538">
        <f t="shared" si="51"/>
        <v>38453</v>
      </c>
      <c r="DV21" s="538">
        <f t="shared" si="24"/>
        <v>38459</v>
      </c>
      <c r="DW21" s="1211"/>
      <c r="DX21" s="540"/>
      <c r="DY21" s="542">
        <v>15</v>
      </c>
      <c r="DZ21" s="538">
        <f t="shared" si="52"/>
        <v>38449</v>
      </c>
      <c r="EA21" s="538">
        <f t="shared" si="25"/>
        <v>38455</v>
      </c>
      <c r="EB21" s="1200"/>
      <c r="ED21" s="543">
        <v>15</v>
      </c>
      <c r="EE21" s="538">
        <f t="shared" si="53"/>
        <v>38082</v>
      </c>
      <c r="EF21" s="538">
        <f t="shared" si="26"/>
        <v>38088</v>
      </c>
      <c r="EG21" s="1176"/>
      <c r="EH21" s="540"/>
      <c r="EI21" s="542">
        <v>15</v>
      </c>
      <c r="EJ21" s="538">
        <f t="shared" si="54"/>
        <v>38085</v>
      </c>
      <c r="EK21" s="538">
        <f t="shared" si="27"/>
        <v>38091</v>
      </c>
      <c r="EL21" s="1200"/>
      <c r="EN21" s="563">
        <v>15</v>
      </c>
      <c r="EO21" s="562">
        <f t="shared" si="55"/>
        <v>37718</v>
      </c>
      <c r="EP21" s="562">
        <f t="shared" si="28"/>
        <v>37724</v>
      </c>
      <c r="EQ21" s="1133"/>
      <c r="ES21" s="563">
        <v>15</v>
      </c>
      <c r="ET21" s="562">
        <f t="shared" si="56"/>
        <v>37721</v>
      </c>
      <c r="EU21" s="562">
        <f t="shared" si="29"/>
        <v>37727</v>
      </c>
      <c r="EV21" s="1133"/>
    </row>
    <row r="22" spans="1:152" ht="18.95" customHeight="1">
      <c r="A22" s="1"/>
      <c r="B22" s="1"/>
      <c r="R22" s="969">
        <v>16</v>
      </c>
      <c r="S22" s="561">
        <f t="shared" si="30"/>
        <v>43937</v>
      </c>
      <c r="T22" s="561">
        <f t="shared" si="0"/>
        <v>43943</v>
      </c>
      <c r="U22" s="498">
        <f t="shared" si="31"/>
        <v>43945</v>
      </c>
      <c r="V22" s="1309"/>
      <c r="W22" s="265"/>
      <c r="X22" s="567">
        <v>16</v>
      </c>
      <c r="Y22" s="566">
        <f t="shared" si="32"/>
        <v>43573</v>
      </c>
      <c r="Z22" s="566">
        <f t="shared" si="1"/>
        <v>43579</v>
      </c>
      <c r="AA22" s="565">
        <f t="shared" si="2"/>
        <v>43581</v>
      </c>
      <c r="AB22" s="1059"/>
      <c r="AC22" s="265"/>
      <c r="AD22" s="567">
        <v>16</v>
      </c>
      <c r="AE22" s="616">
        <f t="shared" si="33"/>
        <v>43209</v>
      </c>
      <c r="AF22" s="616">
        <f t="shared" si="3"/>
        <v>43215</v>
      </c>
      <c r="AG22" s="565">
        <f t="shared" si="4"/>
        <v>43217</v>
      </c>
      <c r="AH22" s="1059"/>
      <c r="AI22" s="265"/>
      <c r="AJ22" s="560">
        <v>16</v>
      </c>
      <c r="AK22" s="559">
        <f t="shared" si="34"/>
        <v>42838</v>
      </c>
      <c r="AL22" s="559">
        <f t="shared" si="5"/>
        <v>42844</v>
      </c>
      <c r="AM22" s="558">
        <f t="shared" si="6"/>
        <v>42846</v>
      </c>
      <c r="AN22" s="1221"/>
      <c r="AO22" s="265"/>
      <c r="AP22" s="556">
        <v>16</v>
      </c>
      <c r="AQ22" s="555">
        <f t="shared" si="35"/>
        <v>42474</v>
      </c>
      <c r="AR22" s="555">
        <f t="shared" si="7"/>
        <v>42480</v>
      </c>
      <c r="AS22" s="666">
        <f t="shared" si="8"/>
        <v>42482</v>
      </c>
      <c r="AT22" s="1190"/>
      <c r="AU22" s="265"/>
      <c r="AV22" s="556">
        <v>16</v>
      </c>
      <c r="AW22" s="555">
        <f t="shared" si="36"/>
        <v>42110</v>
      </c>
      <c r="AX22" s="555">
        <f t="shared" si="9"/>
        <v>42116</v>
      </c>
      <c r="AY22" s="1204"/>
      <c r="AZ22" s="265"/>
      <c r="BA22" s="554">
        <v>16</v>
      </c>
      <c r="BB22" s="553">
        <f t="shared" si="37"/>
        <v>41746</v>
      </c>
      <c r="BC22" s="553">
        <f t="shared" si="10"/>
        <v>41752</v>
      </c>
      <c r="BD22" s="1197"/>
      <c r="BE22" s="265"/>
      <c r="BF22" s="556">
        <v>16</v>
      </c>
      <c r="BG22" s="555">
        <f t="shared" si="38"/>
        <v>41382</v>
      </c>
      <c r="BH22" s="555">
        <f t="shared" si="11"/>
        <v>41388</v>
      </c>
      <c r="BI22" s="1204"/>
      <c r="BJ22" s="265"/>
      <c r="BK22" s="554">
        <v>16</v>
      </c>
      <c r="BL22" s="553">
        <f t="shared" si="39"/>
        <v>41011</v>
      </c>
      <c r="BM22" s="553">
        <f t="shared" si="12"/>
        <v>41017</v>
      </c>
      <c r="BN22" s="1197"/>
      <c r="BO22" s="265"/>
      <c r="BP22" s="556">
        <v>16</v>
      </c>
      <c r="BQ22" s="555">
        <f t="shared" si="40"/>
        <v>40647</v>
      </c>
      <c r="BR22" s="555">
        <f t="shared" si="13"/>
        <v>40653</v>
      </c>
      <c r="BS22" s="1204"/>
      <c r="BT22" s="265"/>
      <c r="BU22" s="552">
        <v>16</v>
      </c>
      <c r="BV22" s="551">
        <f t="shared" si="41"/>
        <v>40287</v>
      </c>
      <c r="BW22" s="551">
        <f t="shared" si="14"/>
        <v>40293</v>
      </c>
      <c r="BX22" s="1166"/>
      <c r="BY22" s="550"/>
      <c r="BZ22" s="554">
        <v>16</v>
      </c>
      <c r="CA22" s="553">
        <f t="shared" si="42"/>
        <v>40283</v>
      </c>
      <c r="CB22" s="553">
        <f t="shared" si="15"/>
        <v>40289</v>
      </c>
      <c r="CC22" s="1197"/>
      <c r="CD22" s="265"/>
      <c r="CE22" s="543">
        <v>16</v>
      </c>
      <c r="CF22" s="544">
        <f t="shared" si="43"/>
        <v>39916</v>
      </c>
      <c r="CG22" s="544">
        <f t="shared" si="16"/>
        <v>39922</v>
      </c>
      <c r="CH22" s="1170"/>
      <c r="CI22" s="73"/>
      <c r="CJ22" s="543">
        <v>16</v>
      </c>
      <c r="CK22" s="544">
        <f t="shared" si="44"/>
        <v>39919</v>
      </c>
      <c r="CL22" s="544">
        <f t="shared" si="17"/>
        <v>39925</v>
      </c>
      <c r="CM22" s="1208"/>
      <c r="CN22" s="1224"/>
      <c r="CO22" s="265"/>
      <c r="CP22" s="654">
        <v>16</v>
      </c>
      <c r="CQ22" s="544">
        <f t="shared" si="45"/>
        <v>39552</v>
      </c>
      <c r="CR22" s="544">
        <f t="shared" si="18"/>
        <v>39558</v>
      </c>
      <c r="CS22" s="1173"/>
      <c r="CT22" s="546"/>
      <c r="CU22" s="653">
        <v>16</v>
      </c>
      <c r="CV22" s="544">
        <f t="shared" si="46"/>
        <v>39555</v>
      </c>
      <c r="CW22" s="544">
        <f t="shared" si="19"/>
        <v>39561</v>
      </c>
      <c r="CX22" s="1200"/>
      <c r="CY22" s="265"/>
      <c r="CZ22" s="543">
        <v>16</v>
      </c>
      <c r="DA22" s="544">
        <f t="shared" si="47"/>
        <v>39188</v>
      </c>
      <c r="DB22" s="544">
        <f t="shared" si="20"/>
        <v>39194</v>
      </c>
      <c r="DC22" s="1173"/>
      <c r="DD22" s="546"/>
      <c r="DE22" s="545">
        <v>16</v>
      </c>
      <c r="DF22" s="544">
        <f t="shared" si="48"/>
        <v>39184</v>
      </c>
      <c r="DG22" s="544">
        <f t="shared" si="21"/>
        <v>39190</v>
      </c>
      <c r="DH22" s="1200"/>
      <c r="DI22" s="1"/>
      <c r="DJ22" s="543">
        <v>16</v>
      </c>
      <c r="DK22" s="538">
        <f t="shared" si="49"/>
        <v>38824</v>
      </c>
      <c r="DL22" s="538">
        <f t="shared" si="22"/>
        <v>38830</v>
      </c>
      <c r="DM22" s="1211"/>
      <c r="DN22" s="540"/>
      <c r="DO22" s="542">
        <v>16</v>
      </c>
      <c r="DP22" s="538">
        <f t="shared" si="50"/>
        <v>38820</v>
      </c>
      <c r="DQ22" s="538">
        <f t="shared" si="23"/>
        <v>38826</v>
      </c>
      <c r="DR22" s="1200"/>
      <c r="DS22" s="1"/>
      <c r="DT22" s="543">
        <v>16</v>
      </c>
      <c r="DU22" s="538">
        <f t="shared" si="51"/>
        <v>38460</v>
      </c>
      <c r="DV22" s="538">
        <f t="shared" si="24"/>
        <v>38466</v>
      </c>
      <c r="DW22" s="1211"/>
      <c r="DX22" s="540"/>
      <c r="DY22" s="542">
        <v>16</v>
      </c>
      <c r="DZ22" s="538">
        <f t="shared" si="52"/>
        <v>38456</v>
      </c>
      <c r="EA22" s="538">
        <f t="shared" si="25"/>
        <v>38462</v>
      </c>
      <c r="EB22" s="1200"/>
      <c r="ED22" s="543">
        <v>16</v>
      </c>
      <c r="EE22" s="538">
        <f t="shared" si="53"/>
        <v>38089</v>
      </c>
      <c r="EF22" s="538">
        <f t="shared" si="26"/>
        <v>38095</v>
      </c>
      <c r="EG22" s="1176"/>
      <c r="EH22" s="540"/>
      <c r="EI22" s="542">
        <v>16</v>
      </c>
      <c r="EJ22" s="538">
        <f t="shared" si="54"/>
        <v>38092</v>
      </c>
      <c r="EK22" s="538">
        <f t="shared" si="27"/>
        <v>38098</v>
      </c>
      <c r="EL22" s="1200"/>
      <c r="EN22" s="563">
        <v>16</v>
      </c>
      <c r="EO22" s="562">
        <f t="shared" si="55"/>
        <v>37725</v>
      </c>
      <c r="EP22" s="562">
        <f t="shared" si="28"/>
        <v>37731</v>
      </c>
      <c r="EQ22" s="1133"/>
      <c r="ES22" s="563">
        <v>16</v>
      </c>
      <c r="ET22" s="562">
        <f t="shared" si="56"/>
        <v>37728</v>
      </c>
      <c r="EU22" s="562">
        <f t="shared" si="29"/>
        <v>37734</v>
      </c>
      <c r="EV22" s="1133"/>
    </row>
    <row r="23" spans="1:152" ht="18.95" customHeight="1" thickBot="1">
      <c r="A23" s="1"/>
      <c r="B23" s="1"/>
      <c r="R23" s="970">
        <v>17</v>
      </c>
      <c r="S23" s="971">
        <f t="shared" si="30"/>
        <v>43944</v>
      </c>
      <c r="T23" s="971">
        <f t="shared" si="0"/>
        <v>43950</v>
      </c>
      <c r="U23" s="972">
        <f t="shared" si="31"/>
        <v>43952</v>
      </c>
      <c r="V23" s="1310"/>
      <c r="W23" s="265"/>
      <c r="X23" s="614">
        <v>17</v>
      </c>
      <c r="Y23" s="615">
        <f t="shared" si="32"/>
        <v>43580</v>
      </c>
      <c r="Z23" s="615">
        <f t="shared" si="1"/>
        <v>43586</v>
      </c>
      <c r="AA23" s="612">
        <f t="shared" si="2"/>
        <v>43588</v>
      </c>
      <c r="AB23" s="1060"/>
      <c r="AC23" s="265"/>
      <c r="AD23" s="614">
        <v>17</v>
      </c>
      <c r="AE23" s="613">
        <f t="shared" si="33"/>
        <v>43216</v>
      </c>
      <c r="AF23" s="613">
        <f t="shared" si="3"/>
        <v>43222</v>
      </c>
      <c r="AG23" s="644">
        <f t="shared" si="4"/>
        <v>43224</v>
      </c>
      <c r="AH23" s="1060"/>
      <c r="AI23" s="265"/>
      <c r="AJ23" s="685">
        <v>17</v>
      </c>
      <c r="AK23" s="684">
        <f t="shared" si="34"/>
        <v>42845</v>
      </c>
      <c r="AL23" s="684">
        <f t="shared" si="5"/>
        <v>42851</v>
      </c>
      <c r="AM23" s="585">
        <f t="shared" si="6"/>
        <v>42853</v>
      </c>
      <c r="AN23" s="1221"/>
      <c r="AO23" s="265"/>
      <c r="AP23" s="601">
        <v>17</v>
      </c>
      <c r="AQ23" s="600">
        <f t="shared" si="35"/>
        <v>42481</v>
      </c>
      <c r="AR23" s="600">
        <f t="shared" si="7"/>
        <v>42487</v>
      </c>
      <c r="AS23" s="602">
        <f t="shared" si="8"/>
        <v>42489</v>
      </c>
      <c r="AT23" s="1191"/>
      <c r="AU23" s="265"/>
      <c r="AV23" s="601">
        <v>17</v>
      </c>
      <c r="AW23" s="600">
        <f t="shared" si="36"/>
        <v>42117</v>
      </c>
      <c r="AX23" s="600">
        <f t="shared" si="9"/>
        <v>42123</v>
      </c>
      <c r="AY23" s="1205"/>
      <c r="AZ23" s="265"/>
      <c r="BA23" s="599">
        <v>17</v>
      </c>
      <c r="BB23" s="598">
        <f t="shared" si="37"/>
        <v>41753</v>
      </c>
      <c r="BC23" s="598">
        <f t="shared" si="10"/>
        <v>41759</v>
      </c>
      <c r="BD23" s="1198"/>
      <c r="BE23" s="265"/>
      <c r="BF23" s="601">
        <v>17</v>
      </c>
      <c r="BG23" s="600">
        <f t="shared" si="38"/>
        <v>41389</v>
      </c>
      <c r="BH23" s="600">
        <f t="shared" si="11"/>
        <v>41395</v>
      </c>
      <c r="BI23" s="1205"/>
      <c r="BJ23" s="265"/>
      <c r="BK23" s="599">
        <v>17</v>
      </c>
      <c r="BL23" s="598">
        <f t="shared" si="39"/>
        <v>41018</v>
      </c>
      <c r="BM23" s="598">
        <f t="shared" si="12"/>
        <v>41024</v>
      </c>
      <c r="BN23" s="1198"/>
      <c r="BO23" s="265"/>
      <c r="BP23" s="601">
        <v>17</v>
      </c>
      <c r="BQ23" s="600">
        <f t="shared" si="40"/>
        <v>40654</v>
      </c>
      <c r="BR23" s="600">
        <f t="shared" si="13"/>
        <v>40660</v>
      </c>
      <c r="BS23" s="1205"/>
      <c r="BT23" s="265"/>
      <c r="BU23" s="610">
        <v>17</v>
      </c>
      <c r="BV23" s="609">
        <f t="shared" si="41"/>
        <v>40294</v>
      </c>
      <c r="BW23" s="609">
        <f t="shared" si="14"/>
        <v>40300</v>
      </c>
      <c r="BX23" s="1167"/>
      <c r="BY23" s="550"/>
      <c r="BZ23" s="599">
        <v>17</v>
      </c>
      <c r="CA23" s="598">
        <f t="shared" si="42"/>
        <v>40290</v>
      </c>
      <c r="CB23" s="598">
        <f t="shared" si="15"/>
        <v>40296</v>
      </c>
      <c r="CC23" s="1198"/>
      <c r="CD23" s="265"/>
      <c r="CE23" s="543">
        <v>17</v>
      </c>
      <c r="CF23" s="544">
        <f t="shared" si="43"/>
        <v>39923</v>
      </c>
      <c r="CG23" s="544">
        <f t="shared" si="16"/>
        <v>39929</v>
      </c>
      <c r="CH23" s="1170"/>
      <c r="CI23" s="73"/>
      <c r="CJ23" s="593">
        <v>17</v>
      </c>
      <c r="CK23" s="594">
        <f t="shared" si="44"/>
        <v>39926</v>
      </c>
      <c r="CL23" s="594">
        <f t="shared" si="17"/>
        <v>39932</v>
      </c>
      <c r="CM23" s="1209"/>
      <c r="CN23" s="1224"/>
      <c r="CO23" s="265"/>
      <c r="CP23" s="651">
        <v>17</v>
      </c>
      <c r="CQ23" s="594">
        <f t="shared" si="45"/>
        <v>39559</v>
      </c>
      <c r="CR23" s="594">
        <f t="shared" si="18"/>
        <v>39565</v>
      </c>
      <c r="CS23" s="1174"/>
      <c r="CT23" s="546"/>
      <c r="CU23" s="651">
        <v>17</v>
      </c>
      <c r="CV23" s="594">
        <f t="shared" si="46"/>
        <v>39562</v>
      </c>
      <c r="CW23" s="594">
        <f t="shared" si="19"/>
        <v>39568</v>
      </c>
      <c r="CX23" s="1201"/>
      <c r="CY23" s="265"/>
      <c r="CZ23" s="593">
        <v>17</v>
      </c>
      <c r="DA23" s="594">
        <f t="shared" si="47"/>
        <v>39195</v>
      </c>
      <c r="DB23" s="594">
        <f t="shared" si="20"/>
        <v>39201</v>
      </c>
      <c r="DC23" s="1174"/>
      <c r="DD23" s="546"/>
      <c r="DE23" s="545">
        <v>17</v>
      </c>
      <c r="DF23" s="544">
        <f t="shared" si="48"/>
        <v>39191</v>
      </c>
      <c r="DG23" s="544">
        <f t="shared" si="21"/>
        <v>39197</v>
      </c>
      <c r="DH23" s="1200"/>
      <c r="DI23" s="1"/>
      <c r="DJ23" s="593">
        <v>17</v>
      </c>
      <c r="DK23" s="591">
        <f t="shared" si="49"/>
        <v>38831</v>
      </c>
      <c r="DL23" s="591">
        <f t="shared" si="22"/>
        <v>38837</v>
      </c>
      <c r="DM23" s="1212"/>
      <c r="DN23" s="540"/>
      <c r="DO23" s="542">
        <v>17</v>
      </c>
      <c r="DP23" s="538">
        <f t="shared" si="50"/>
        <v>38827</v>
      </c>
      <c r="DQ23" s="538">
        <f t="shared" si="23"/>
        <v>38833</v>
      </c>
      <c r="DR23" s="1200"/>
      <c r="DS23" s="1"/>
      <c r="DT23" s="593">
        <v>17</v>
      </c>
      <c r="DU23" s="591">
        <f t="shared" si="51"/>
        <v>38467</v>
      </c>
      <c r="DV23" s="591">
        <f t="shared" si="24"/>
        <v>38473</v>
      </c>
      <c r="DW23" s="1212"/>
      <c r="DX23" s="540"/>
      <c r="DY23" s="542">
        <v>17</v>
      </c>
      <c r="DZ23" s="538">
        <f t="shared" si="52"/>
        <v>38463</v>
      </c>
      <c r="EA23" s="538">
        <f t="shared" si="25"/>
        <v>38469</v>
      </c>
      <c r="EB23" s="1200"/>
      <c r="ED23" s="543">
        <v>17</v>
      </c>
      <c r="EE23" s="538">
        <f t="shared" si="53"/>
        <v>38096</v>
      </c>
      <c r="EF23" s="538">
        <f t="shared" si="26"/>
        <v>38102</v>
      </c>
      <c r="EG23" s="1176"/>
      <c r="EH23" s="540"/>
      <c r="EI23" s="592">
        <v>17</v>
      </c>
      <c r="EJ23" s="591">
        <f t="shared" si="54"/>
        <v>38099</v>
      </c>
      <c r="EK23" s="591">
        <f t="shared" si="27"/>
        <v>38105</v>
      </c>
      <c r="EL23" s="1201"/>
      <c r="EN23" s="563">
        <v>17</v>
      </c>
      <c r="EO23" s="562">
        <f t="shared" si="55"/>
        <v>37732</v>
      </c>
      <c r="EP23" s="562">
        <f t="shared" si="28"/>
        <v>37738</v>
      </c>
      <c r="EQ23" s="1133"/>
      <c r="ES23" s="590">
        <v>17</v>
      </c>
      <c r="ET23" s="589">
        <f t="shared" si="56"/>
        <v>37735</v>
      </c>
      <c r="EU23" s="589">
        <f t="shared" si="29"/>
        <v>37741</v>
      </c>
      <c r="EV23" s="1161"/>
    </row>
    <row r="24" spans="1:152" ht="18.95" customHeight="1" thickTop="1" thickBot="1">
      <c r="A24" s="1"/>
      <c r="B24" s="1"/>
      <c r="R24" s="973">
        <v>18</v>
      </c>
      <c r="S24" s="974">
        <f t="shared" si="30"/>
        <v>43951</v>
      </c>
      <c r="T24" s="974">
        <f t="shared" si="0"/>
        <v>43957</v>
      </c>
      <c r="U24" s="975">
        <f t="shared" si="31"/>
        <v>43959</v>
      </c>
      <c r="V24" s="1066" t="s">
        <v>794</v>
      </c>
      <c r="W24" s="265"/>
      <c r="X24" s="608">
        <v>18</v>
      </c>
      <c r="Y24" s="607">
        <f t="shared" si="32"/>
        <v>43587</v>
      </c>
      <c r="Z24" s="607">
        <f t="shared" si="1"/>
        <v>43593</v>
      </c>
      <c r="AA24" s="606">
        <f t="shared" si="2"/>
        <v>43595</v>
      </c>
      <c r="AB24" s="1063" t="s">
        <v>794</v>
      </c>
      <c r="AC24" s="265"/>
      <c r="AD24" s="608">
        <v>18</v>
      </c>
      <c r="AE24" s="631">
        <f t="shared" si="33"/>
        <v>43223</v>
      </c>
      <c r="AF24" s="631">
        <f t="shared" si="3"/>
        <v>43229</v>
      </c>
      <c r="AG24" s="630">
        <f t="shared" si="4"/>
        <v>43231</v>
      </c>
      <c r="AH24" s="1063" t="s">
        <v>794</v>
      </c>
      <c r="AI24" s="265"/>
      <c r="AJ24" s="605">
        <v>18</v>
      </c>
      <c r="AK24" s="604">
        <f t="shared" si="34"/>
        <v>42852</v>
      </c>
      <c r="AL24" s="604">
        <f t="shared" si="5"/>
        <v>42858</v>
      </c>
      <c r="AM24" s="683">
        <f t="shared" si="6"/>
        <v>42860</v>
      </c>
      <c r="AN24" s="1222"/>
      <c r="AO24" s="265"/>
      <c r="AP24" s="584">
        <v>18</v>
      </c>
      <c r="AQ24" s="583">
        <f t="shared" si="35"/>
        <v>42488</v>
      </c>
      <c r="AR24" s="583">
        <f t="shared" si="7"/>
        <v>42494</v>
      </c>
      <c r="AS24" s="621">
        <f t="shared" si="8"/>
        <v>42496</v>
      </c>
      <c r="AT24" s="1189" t="s">
        <v>794</v>
      </c>
      <c r="AU24" s="265"/>
      <c r="AV24" s="639">
        <v>18</v>
      </c>
      <c r="AW24" s="638">
        <f t="shared" si="36"/>
        <v>42124</v>
      </c>
      <c r="AX24" s="638">
        <f t="shared" si="9"/>
        <v>42130</v>
      </c>
      <c r="AY24" s="1163" t="s">
        <v>794</v>
      </c>
      <c r="AZ24" s="265"/>
      <c r="BA24" s="639">
        <v>18</v>
      </c>
      <c r="BB24" s="638">
        <f t="shared" si="37"/>
        <v>41760</v>
      </c>
      <c r="BC24" s="638">
        <f t="shared" si="10"/>
        <v>41766</v>
      </c>
      <c r="BD24" s="1163" t="s">
        <v>794</v>
      </c>
      <c r="BE24" s="265"/>
      <c r="BF24" s="639">
        <v>18</v>
      </c>
      <c r="BG24" s="638">
        <f t="shared" si="38"/>
        <v>41396</v>
      </c>
      <c r="BH24" s="638">
        <f t="shared" si="11"/>
        <v>41402</v>
      </c>
      <c r="BI24" s="1163" t="s">
        <v>794</v>
      </c>
      <c r="BJ24" s="265"/>
      <c r="BK24" s="639">
        <v>18</v>
      </c>
      <c r="BL24" s="638">
        <f t="shared" si="39"/>
        <v>41025</v>
      </c>
      <c r="BM24" s="638">
        <f t="shared" si="12"/>
        <v>41031</v>
      </c>
      <c r="BN24" s="1163" t="s">
        <v>794</v>
      </c>
      <c r="BO24" s="265"/>
      <c r="BP24" s="637">
        <v>18</v>
      </c>
      <c r="BQ24" s="636">
        <f t="shared" si="40"/>
        <v>40661</v>
      </c>
      <c r="BR24" s="636">
        <f t="shared" si="13"/>
        <v>40667</v>
      </c>
      <c r="BS24" s="1152" t="s">
        <v>794</v>
      </c>
      <c r="BT24" s="265"/>
      <c r="BU24" s="625">
        <v>18</v>
      </c>
      <c r="BV24" s="624">
        <f t="shared" si="41"/>
        <v>40301</v>
      </c>
      <c r="BW24" s="624">
        <f t="shared" si="14"/>
        <v>40307</v>
      </c>
      <c r="BX24" s="1165" t="s">
        <v>794</v>
      </c>
      <c r="BY24" s="550"/>
      <c r="BZ24" s="637">
        <v>18</v>
      </c>
      <c r="CA24" s="636">
        <f t="shared" si="42"/>
        <v>40297</v>
      </c>
      <c r="CB24" s="636">
        <f t="shared" si="15"/>
        <v>40303</v>
      </c>
      <c r="CC24" s="1152" t="s">
        <v>794</v>
      </c>
      <c r="CD24" s="265"/>
      <c r="CE24" s="593">
        <v>18</v>
      </c>
      <c r="CF24" s="594">
        <f t="shared" si="43"/>
        <v>39930</v>
      </c>
      <c r="CG24" s="594">
        <f t="shared" si="16"/>
        <v>39936</v>
      </c>
      <c r="CH24" s="1171"/>
      <c r="CI24" s="73"/>
      <c r="CJ24" s="623">
        <v>18</v>
      </c>
      <c r="CK24" s="619">
        <f t="shared" si="44"/>
        <v>39933</v>
      </c>
      <c r="CL24" s="619">
        <f t="shared" si="17"/>
        <v>39939</v>
      </c>
      <c r="CM24" s="1169" t="s">
        <v>794</v>
      </c>
      <c r="CN24" s="1224"/>
      <c r="CO24" s="265"/>
      <c r="CP24" s="656">
        <v>18</v>
      </c>
      <c r="CQ24" s="568">
        <f t="shared" si="45"/>
        <v>39566</v>
      </c>
      <c r="CR24" s="568">
        <f t="shared" si="18"/>
        <v>39572</v>
      </c>
      <c r="CS24" s="1172" t="s">
        <v>795</v>
      </c>
      <c r="CT24" s="546"/>
      <c r="CU24" s="656">
        <v>18</v>
      </c>
      <c r="CV24" s="568">
        <f t="shared" si="46"/>
        <v>39569</v>
      </c>
      <c r="CW24" s="568">
        <f t="shared" si="19"/>
        <v>39575</v>
      </c>
      <c r="CX24" s="1172" t="s">
        <v>795</v>
      </c>
      <c r="CY24" s="265"/>
      <c r="CZ24" s="623">
        <v>18</v>
      </c>
      <c r="DA24" s="619">
        <f t="shared" si="47"/>
        <v>39202</v>
      </c>
      <c r="DB24" s="619">
        <f t="shared" si="20"/>
        <v>39208</v>
      </c>
      <c r="DC24" s="1172" t="s">
        <v>794</v>
      </c>
      <c r="DD24" s="546"/>
      <c r="DE24" s="595">
        <v>18</v>
      </c>
      <c r="DF24" s="594">
        <f t="shared" si="48"/>
        <v>39198</v>
      </c>
      <c r="DG24" s="594">
        <f t="shared" si="21"/>
        <v>39204</v>
      </c>
      <c r="DH24" s="1201"/>
      <c r="DI24" s="1"/>
      <c r="DJ24" s="623">
        <v>18</v>
      </c>
      <c r="DK24" s="617">
        <f t="shared" si="49"/>
        <v>38838</v>
      </c>
      <c r="DL24" s="617">
        <f t="shared" si="22"/>
        <v>38844</v>
      </c>
      <c r="DM24" s="1210" t="s">
        <v>794</v>
      </c>
      <c r="DN24" s="540"/>
      <c r="DO24" s="592">
        <v>18</v>
      </c>
      <c r="DP24" s="591">
        <f t="shared" si="50"/>
        <v>38834</v>
      </c>
      <c r="DQ24" s="591">
        <f t="shared" si="23"/>
        <v>38840</v>
      </c>
      <c r="DR24" s="1201"/>
      <c r="DS24" s="1"/>
      <c r="DT24" s="623">
        <v>18</v>
      </c>
      <c r="DU24" s="617">
        <f t="shared" si="51"/>
        <v>38474</v>
      </c>
      <c r="DV24" s="617">
        <f t="shared" si="24"/>
        <v>38480</v>
      </c>
      <c r="DW24" s="1210" t="s">
        <v>794</v>
      </c>
      <c r="DX24" s="540"/>
      <c r="DY24" s="592">
        <v>18</v>
      </c>
      <c r="DZ24" s="591">
        <f t="shared" si="52"/>
        <v>38470</v>
      </c>
      <c r="EA24" s="591">
        <f t="shared" si="25"/>
        <v>38476</v>
      </c>
      <c r="EB24" s="1201"/>
      <c r="ED24" s="593">
        <v>18</v>
      </c>
      <c r="EE24" s="591">
        <f t="shared" si="53"/>
        <v>38103</v>
      </c>
      <c r="EF24" s="591">
        <f t="shared" si="26"/>
        <v>38109</v>
      </c>
      <c r="EG24" s="1177"/>
      <c r="EH24" s="540"/>
      <c r="EI24" s="575">
        <v>18</v>
      </c>
      <c r="EJ24" s="574">
        <f t="shared" si="54"/>
        <v>38106</v>
      </c>
      <c r="EK24" s="574">
        <f t="shared" si="27"/>
        <v>38112</v>
      </c>
      <c r="EL24" s="1200" t="s">
        <v>794</v>
      </c>
      <c r="EN24" s="590">
        <v>18</v>
      </c>
      <c r="EO24" s="589">
        <f t="shared" si="55"/>
        <v>37739</v>
      </c>
      <c r="EP24" s="589">
        <f t="shared" si="28"/>
        <v>37745</v>
      </c>
      <c r="EQ24" s="1161"/>
      <c r="ES24" s="573">
        <v>18</v>
      </c>
      <c r="ET24" s="572">
        <f t="shared" si="56"/>
        <v>37742</v>
      </c>
      <c r="EU24" s="572">
        <f t="shared" si="29"/>
        <v>37748</v>
      </c>
      <c r="EV24" s="1132" t="s">
        <v>794</v>
      </c>
    </row>
    <row r="25" spans="1:152" ht="18.95" customHeight="1" thickTop="1">
      <c r="A25" s="1"/>
      <c r="B25" s="1"/>
      <c r="R25" s="969">
        <v>19</v>
      </c>
      <c r="S25" s="561">
        <f t="shared" si="30"/>
        <v>43958</v>
      </c>
      <c r="T25" s="561">
        <f t="shared" si="0"/>
        <v>43964</v>
      </c>
      <c r="U25" s="498">
        <f t="shared" si="31"/>
        <v>43966</v>
      </c>
      <c r="V25" s="1067"/>
      <c r="W25" s="265"/>
      <c r="X25" s="567">
        <v>19</v>
      </c>
      <c r="Y25" s="566">
        <f t="shared" si="32"/>
        <v>43594</v>
      </c>
      <c r="Z25" s="566">
        <f t="shared" si="1"/>
        <v>43600</v>
      </c>
      <c r="AA25" s="565">
        <f t="shared" si="2"/>
        <v>43602</v>
      </c>
      <c r="AB25" s="1064"/>
      <c r="AC25" s="265"/>
      <c r="AD25" s="567">
        <v>19</v>
      </c>
      <c r="AE25" s="616">
        <f t="shared" si="33"/>
        <v>43230</v>
      </c>
      <c r="AF25" s="616">
        <f t="shared" si="3"/>
        <v>43236</v>
      </c>
      <c r="AG25" s="565">
        <f t="shared" si="4"/>
        <v>43238</v>
      </c>
      <c r="AH25" s="1064"/>
      <c r="AI25" s="265"/>
      <c r="AJ25" s="587">
        <v>19</v>
      </c>
      <c r="AK25" s="586">
        <f t="shared" si="34"/>
        <v>42859</v>
      </c>
      <c r="AL25" s="586">
        <f t="shared" si="5"/>
        <v>42865</v>
      </c>
      <c r="AM25" s="682">
        <f t="shared" si="6"/>
        <v>42867</v>
      </c>
      <c r="AN25" s="1220" t="s">
        <v>794</v>
      </c>
      <c r="AO25" s="265"/>
      <c r="AP25" s="584">
        <v>19</v>
      </c>
      <c r="AQ25" s="583">
        <f t="shared" si="35"/>
        <v>42495</v>
      </c>
      <c r="AR25" s="583">
        <f t="shared" si="7"/>
        <v>42501</v>
      </c>
      <c r="AS25" s="681">
        <f t="shared" si="8"/>
        <v>42503</v>
      </c>
      <c r="AT25" s="1190"/>
      <c r="AU25" s="265"/>
      <c r="AV25" s="556">
        <v>19</v>
      </c>
      <c r="AW25" s="555">
        <f t="shared" si="36"/>
        <v>42131</v>
      </c>
      <c r="AX25" s="555">
        <f t="shared" si="9"/>
        <v>42137</v>
      </c>
      <c r="AY25" s="1148"/>
      <c r="AZ25" s="265"/>
      <c r="BA25" s="556">
        <v>19</v>
      </c>
      <c r="BB25" s="555">
        <f t="shared" si="37"/>
        <v>41767</v>
      </c>
      <c r="BC25" s="555">
        <f t="shared" si="10"/>
        <v>41773</v>
      </c>
      <c r="BD25" s="1148"/>
      <c r="BE25" s="265"/>
      <c r="BF25" s="556">
        <v>19</v>
      </c>
      <c r="BG25" s="555">
        <f t="shared" si="38"/>
        <v>41403</v>
      </c>
      <c r="BH25" s="555">
        <f t="shared" si="11"/>
        <v>41409</v>
      </c>
      <c r="BI25" s="1148"/>
      <c r="BJ25" s="265"/>
      <c r="BK25" s="556">
        <v>19</v>
      </c>
      <c r="BL25" s="555">
        <f t="shared" si="39"/>
        <v>41032</v>
      </c>
      <c r="BM25" s="555">
        <f t="shared" si="12"/>
        <v>41038</v>
      </c>
      <c r="BN25" s="1148"/>
      <c r="BO25" s="265"/>
      <c r="BP25" s="554">
        <v>19</v>
      </c>
      <c r="BQ25" s="553">
        <f t="shared" si="40"/>
        <v>40668</v>
      </c>
      <c r="BR25" s="553">
        <f t="shared" si="13"/>
        <v>40674</v>
      </c>
      <c r="BS25" s="1153"/>
      <c r="BT25" s="265"/>
      <c r="BU25" s="552">
        <v>19</v>
      </c>
      <c r="BV25" s="551">
        <f t="shared" si="41"/>
        <v>40308</v>
      </c>
      <c r="BW25" s="551">
        <f t="shared" si="14"/>
        <v>40314</v>
      </c>
      <c r="BX25" s="1166"/>
      <c r="BY25" s="550"/>
      <c r="BZ25" s="554">
        <v>19</v>
      </c>
      <c r="CA25" s="553">
        <f t="shared" si="42"/>
        <v>40304</v>
      </c>
      <c r="CB25" s="553">
        <f t="shared" si="15"/>
        <v>40310</v>
      </c>
      <c r="CC25" s="1153"/>
      <c r="CD25" s="265"/>
      <c r="CE25" s="623">
        <v>19</v>
      </c>
      <c r="CF25" s="619">
        <f t="shared" si="43"/>
        <v>39937</v>
      </c>
      <c r="CG25" s="619">
        <f t="shared" si="16"/>
        <v>39943</v>
      </c>
      <c r="CH25" s="1169" t="s">
        <v>794</v>
      </c>
      <c r="CI25" s="73"/>
      <c r="CJ25" s="543">
        <v>19</v>
      </c>
      <c r="CK25" s="544">
        <f t="shared" si="44"/>
        <v>39940</v>
      </c>
      <c r="CL25" s="544">
        <f t="shared" si="17"/>
        <v>39946</v>
      </c>
      <c r="CM25" s="1170"/>
      <c r="CN25" s="1224"/>
      <c r="CO25" s="265"/>
      <c r="CP25" s="654">
        <v>19</v>
      </c>
      <c r="CQ25" s="544">
        <f t="shared" si="45"/>
        <v>39573</v>
      </c>
      <c r="CR25" s="544">
        <f t="shared" si="18"/>
        <v>39579</v>
      </c>
      <c r="CS25" s="1173"/>
      <c r="CT25" s="546"/>
      <c r="CU25" s="655">
        <v>19</v>
      </c>
      <c r="CV25" s="568">
        <f t="shared" si="46"/>
        <v>39576</v>
      </c>
      <c r="CW25" s="568">
        <f t="shared" si="19"/>
        <v>39582</v>
      </c>
      <c r="CX25" s="1173"/>
      <c r="CY25" s="265"/>
      <c r="CZ25" s="543">
        <v>19</v>
      </c>
      <c r="DA25" s="544">
        <f t="shared" si="47"/>
        <v>39209</v>
      </c>
      <c r="DB25" s="544">
        <f t="shared" si="20"/>
        <v>39215</v>
      </c>
      <c r="DC25" s="1173"/>
      <c r="DD25" s="546"/>
      <c r="DE25" s="620">
        <v>19</v>
      </c>
      <c r="DF25" s="619">
        <f t="shared" si="48"/>
        <v>39205</v>
      </c>
      <c r="DG25" s="619">
        <f t="shared" si="21"/>
        <v>39211</v>
      </c>
      <c r="DH25" s="1172" t="s">
        <v>794</v>
      </c>
      <c r="DI25" s="1"/>
      <c r="DJ25" s="543">
        <v>19</v>
      </c>
      <c r="DK25" s="538">
        <f t="shared" si="49"/>
        <v>38845</v>
      </c>
      <c r="DL25" s="538">
        <f t="shared" si="22"/>
        <v>38851</v>
      </c>
      <c r="DM25" s="1211"/>
      <c r="DN25" s="540"/>
      <c r="DO25" s="618">
        <v>19</v>
      </c>
      <c r="DP25" s="617">
        <f t="shared" si="50"/>
        <v>38841</v>
      </c>
      <c r="DQ25" s="617">
        <f t="shared" si="23"/>
        <v>38847</v>
      </c>
      <c r="DR25" s="1172" t="s">
        <v>794</v>
      </c>
      <c r="DS25" s="1"/>
      <c r="DT25" s="543">
        <v>19</v>
      </c>
      <c r="DU25" s="538">
        <f t="shared" si="51"/>
        <v>38481</v>
      </c>
      <c r="DV25" s="538">
        <f t="shared" si="24"/>
        <v>38487</v>
      </c>
      <c r="DW25" s="1211"/>
      <c r="DX25" s="540"/>
      <c r="DY25" s="618">
        <v>19</v>
      </c>
      <c r="DZ25" s="617">
        <f t="shared" si="52"/>
        <v>38477</v>
      </c>
      <c r="EA25" s="617">
        <f t="shared" si="25"/>
        <v>38483</v>
      </c>
      <c r="EB25" s="1172" t="s">
        <v>794</v>
      </c>
      <c r="ED25" s="569">
        <v>19</v>
      </c>
      <c r="EE25" s="574">
        <f t="shared" si="53"/>
        <v>38110</v>
      </c>
      <c r="EF25" s="574">
        <f t="shared" si="26"/>
        <v>38116</v>
      </c>
      <c r="EG25" s="1175" t="s">
        <v>794</v>
      </c>
      <c r="EH25" s="540"/>
      <c r="EI25" s="542">
        <v>19</v>
      </c>
      <c r="EJ25" s="538">
        <f t="shared" si="54"/>
        <v>38113</v>
      </c>
      <c r="EK25" s="538">
        <f t="shared" si="27"/>
        <v>38119</v>
      </c>
      <c r="EL25" s="1200"/>
      <c r="EN25" s="573">
        <v>19</v>
      </c>
      <c r="EO25" s="572">
        <f t="shared" si="55"/>
        <v>37746</v>
      </c>
      <c r="EP25" s="572">
        <f t="shared" si="28"/>
        <v>37752</v>
      </c>
      <c r="EQ25" s="1132" t="s">
        <v>794</v>
      </c>
      <c r="ES25" s="563">
        <v>19</v>
      </c>
      <c r="ET25" s="562">
        <f t="shared" si="56"/>
        <v>37749</v>
      </c>
      <c r="EU25" s="562">
        <f t="shared" si="29"/>
        <v>37755</v>
      </c>
      <c r="EV25" s="1133"/>
    </row>
    <row r="26" spans="1:152" ht="18.95" customHeight="1">
      <c r="A26" s="1"/>
      <c r="B26" s="1"/>
      <c r="R26" s="969">
        <v>20</v>
      </c>
      <c r="S26" s="561">
        <f t="shared" si="30"/>
        <v>43965</v>
      </c>
      <c r="T26" s="561">
        <f t="shared" si="0"/>
        <v>43971</v>
      </c>
      <c r="U26" s="498">
        <f t="shared" si="31"/>
        <v>43973</v>
      </c>
      <c r="V26" s="1067"/>
      <c r="W26" s="265"/>
      <c r="X26" s="567">
        <v>20</v>
      </c>
      <c r="Y26" s="566">
        <f t="shared" si="32"/>
        <v>43601</v>
      </c>
      <c r="Z26" s="566">
        <f t="shared" si="1"/>
        <v>43607</v>
      </c>
      <c r="AA26" s="565">
        <f t="shared" si="2"/>
        <v>43609</v>
      </c>
      <c r="AB26" s="1064"/>
      <c r="AC26" s="265"/>
      <c r="AD26" s="567">
        <v>20</v>
      </c>
      <c r="AE26" s="616">
        <f t="shared" si="33"/>
        <v>43237</v>
      </c>
      <c r="AF26" s="616">
        <f t="shared" si="3"/>
        <v>43243</v>
      </c>
      <c r="AG26" s="565">
        <f t="shared" si="4"/>
        <v>43245</v>
      </c>
      <c r="AH26" s="1064"/>
      <c r="AI26" s="265"/>
      <c r="AJ26" s="560">
        <v>20</v>
      </c>
      <c r="AK26" s="559">
        <f t="shared" si="34"/>
        <v>42866</v>
      </c>
      <c r="AL26" s="559">
        <f t="shared" si="5"/>
        <v>42872</v>
      </c>
      <c r="AM26" s="558">
        <f t="shared" si="6"/>
        <v>42874</v>
      </c>
      <c r="AN26" s="1221"/>
      <c r="AO26" s="265"/>
      <c r="AP26" s="556">
        <v>20</v>
      </c>
      <c r="AQ26" s="555">
        <f t="shared" si="35"/>
        <v>42502</v>
      </c>
      <c r="AR26" s="555">
        <f t="shared" si="7"/>
        <v>42508</v>
      </c>
      <c r="AS26" s="611">
        <f t="shared" si="8"/>
        <v>42510</v>
      </c>
      <c r="AT26" s="1190"/>
      <c r="AU26" s="265"/>
      <c r="AV26" s="556">
        <v>20</v>
      </c>
      <c r="AW26" s="555">
        <f t="shared" si="36"/>
        <v>42138</v>
      </c>
      <c r="AX26" s="555">
        <f t="shared" si="9"/>
        <v>42144</v>
      </c>
      <c r="AY26" s="1148"/>
      <c r="AZ26" s="265"/>
      <c r="BA26" s="556">
        <v>20</v>
      </c>
      <c r="BB26" s="555">
        <f t="shared" si="37"/>
        <v>41774</v>
      </c>
      <c r="BC26" s="555">
        <f t="shared" si="10"/>
        <v>41780</v>
      </c>
      <c r="BD26" s="1148"/>
      <c r="BE26" s="265"/>
      <c r="BF26" s="556">
        <v>20</v>
      </c>
      <c r="BG26" s="555">
        <f t="shared" si="38"/>
        <v>41410</v>
      </c>
      <c r="BH26" s="555">
        <f t="shared" si="11"/>
        <v>41416</v>
      </c>
      <c r="BI26" s="1148"/>
      <c r="BJ26" s="265"/>
      <c r="BK26" s="556">
        <v>20</v>
      </c>
      <c r="BL26" s="555">
        <f t="shared" si="39"/>
        <v>41039</v>
      </c>
      <c r="BM26" s="555">
        <f t="shared" si="12"/>
        <v>41045</v>
      </c>
      <c r="BN26" s="1148"/>
      <c r="BO26" s="265"/>
      <c r="BP26" s="554">
        <v>20</v>
      </c>
      <c r="BQ26" s="553">
        <f t="shared" si="40"/>
        <v>40675</v>
      </c>
      <c r="BR26" s="553">
        <f t="shared" si="13"/>
        <v>40681</v>
      </c>
      <c r="BS26" s="1153"/>
      <c r="BT26" s="265"/>
      <c r="BU26" s="552">
        <v>20</v>
      </c>
      <c r="BV26" s="551">
        <f t="shared" si="41"/>
        <v>40315</v>
      </c>
      <c r="BW26" s="551">
        <f t="shared" si="14"/>
        <v>40321</v>
      </c>
      <c r="BX26" s="1166"/>
      <c r="BY26" s="550"/>
      <c r="BZ26" s="554">
        <v>20</v>
      </c>
      <c r="CA26" s="553">
        <f t="shared" si="42"/>
        <v>40311</v>
      </c>
      <c r="CB26" s="553">
        <f t="shared" si="15"/>
        <v>40317</v>
      </c>
      <c r="CC26" s="1153"/>
      <c r="CD26" s="265"/>
      <c r="CE26" s="543">
        <v>20</v>
      </c>
      <c r="CF26" s="544">
        <f t="shared" si="43"/>
        <v>39944</v>
      </c>
      <c r="CG26" s="544">
        <f t="shared" si="16"/>
        <v>39950</v>
      </c>
      <c r="CH26" s="1170"/>
      <c r="CI26" s="73"/>
      <c r="CJ26" s="543">
        <v>20</v>
      </c>
      <c r="CK26" s="544">
        <f t="shared" si="44"/>
        <v>39947</v>
      </c>
      <c r="CL26" s="544">
        <f t="shared" si="17"/>
        <v>39953</v>
      </c>
      <c r="CM26" s="1170"/>
      <c r="CN26" s="1224"/>
      <c r="CO26" s="265"/>
      <c r="CP26" s="654">
        <v>20</v>
      </c>
      <c r="CQ26" s="544">
        <f t="shared" si="45"/>
        <v>39580</v>
      </c>
      <c r="CR26" s="544">
        <f t="shared" si="18"/>
        <v>39586</v>
      </c>
      <c r="CS26" s="1173"/>
      <c r="CT26" s="546"/>
      <c r="CU26" s="653">
        <v>20</v>
      </c>
      <c r="CV26" s="544">
        <f t="shared" si="46"/>
        <v>39583</v>
      </c>
      <c r="CW26" s="544">
        <f t="shared" si="19"/>
        <v>39589</v>
      </c>
      <c r="CX26" s="1173"/>
      <c r="CY26" s="224"/>
      <c r="CZ26" s="543">
        <v>20</v>
      </c>
      <c r="DA26" s="544">
        <f t="shared" si="47"/>
        <v>39216</v>
      </c>
      <c r="DB26" s="544">
        <f t="shared" si="20"/>
        <v>39222</v>
      </c>
      <c r="DC26" s="1173"/>
      <c r="DD26" s="546"/>
      <c r="DE26" s="545">
        <v>20</v>
      </c>
      <c r="DF26" s="544">
        <f t="shared" si="48"/>
        <v>39212</v>
      </c>
      <c r="DG26" s="544">
        <f t="shared" si="21"/>
        <v>39218</v>
      </c>
      <c r="DH26" s="1173"/>
      <c r="DI26" s="1"/>
      <c r="DJ26" s="543">
        <v>20</v>
      </c>
      <c r="DK26" s="538">
        <f t="shared" si="49"/>
        <v>38852</v>
      </c>
      <c r="DL26" s="538">
        <f t="shared" si="22"/>
        <v>38858</v>
      </c>
      <c r="DM26" s="1211"/>
      <c r="DN26" s="540"/>
      <c r="DO26" s="542">
        <v>20</v>
      </c>
      <c r="DP26" s="538">
        <f t="shared" si="50"/>
        <v>38848</v>
      </c>
      <c r="DQ26" s="538">
        <f t="shared" si="23"/>
        <v>38854</v>
      </c>
      <c r="DR26" s="1173"/>
      <c r="DS26" s="1"/>
      <c r="DT26" s="543">
        <v>20</v>
      </c>
      <c r="DU26" s="538">
        <f t="shared" si="51"/>
        <v>38488</v>
      </c>
      <c r="DV26" s="538">
        <f t="shared" si="24"/>
        <v>38494</v>
      </c>
      <c r="DW26" s="1211"/>
      <c r="DX26" s="540"/>
      <c r="DY26" s="542">
        <v>20</v>
      </c>
      <c r="DZ26" s="538">
        <f t="shared" si="52"/>
        <v>38484</v>
      </c>
      <c r="EA26" s="538">
        <f t="shared" si="25"/>
        <v>38490</v>
      </c>
      <c r="EB26" s="1173"/>
      <c r="ED26" s="543">
        <v>20</v>
      </c>
      <c r="EE26" s="538">
        <f t="shared" si="53"/>
        <v>38117</v>
      </c>
      <c r="EF26" s="538">
        <f t="shared" si="26"/>
        <v>38123</v>
      </c>
      <c r="EG26" s="1176"/>
      <c r="EH26" s="540"/>
      <c r="EI26" s="542">
        <v>20</v>
      </c>
      <c r="EJ26" s="538">
        <f t="shared" si="54"/>
        <v>38120</v>
      </c>
      <c r="EK26" s="538">
        <f t="shared" si="27"/>
        <v>38126</v>
      </c>
      <c r="EL26" s="1200"/>
      <c r="EN26" s="563">
        <v>20</v>
      </c>
      <c r="EO26" s="562">
        <f t="shared" si="55"/>
        <v>37753</v>
      </c>
      <c r="EP26" s="562">
        <f t="shared" si="28"/>
        <v>37759</v>
      </c>
      <c r="EQ26" s="1133"/>
      <c r="ES26" s="563">
        <v>20</v>
      </c>
      <c r="ET26" s="562">
        <f t="shared" si="56"/>
        <v>37756</v>
      </c>
      <c r="EU26" s="562">
        <f t="shared" si="29"/>
        <v>37762</v>
      </c>
      <c r="EV26" s="1133"/>
    </row>
    <row r="27" spans="1:152" ht="18.95" customHeight="1" thickBot="1">
      <c r="A27" s="1"/>
      <c r="B27" s="1"/>
      <c r="R27" s="970">
        <v>21</v>
      </c>
      <c r="S27" s="971">
        <f t="shared" si="30"/>
        <v>43972</v>
      </c>
      <c r="T27" s="971">
        <f t="shared" si="0"/>
        <v>43978</v>
      </c>
      <c r="U27" s="972">
        <f t="shared" si="31"/>
        <v>43980</v>
      </c>
      <c r="V27" s="1068"/>
      <c r="W27" s="265"/>
      <c r="X27" s="614">
        <v>21</v>
      </c>
      <c r="Y27" s="615">
        <f t="shared" si="32"/>
        <v>43608</v>
      </c>
      <c r="Z27" s="615">
        <f t="shared" si="1"/>
        <v>43614</v>
      </c>
      <c r="AA27" s="612">
        <f t="shared" si="2"/>
        <v>43616</v>
      </c>
      <c r="AB27" s="1065"/>
      <c r="AC27" s="265"/>
      <c r="AD27" s="614">
        <v>21</v>
      </c>
      <c r="AE27" s="613">
        <f t="shared" si="33"/>
        <v>43244</v>
      </c>
      <c r="AF27" s="613">
        <f t="shared" si="3"/>
        <v>43250</v>
      </c>
      <c r="AG27" s="612">
        <f t="shared" si="4"/>
        <v>43252</v>
      </c>
      <c r="AH27" s="1065"/>
      <c r="AI27" s="265"/>
      <c r="AJ27" s="560">
        <v>21</v>
      </c>
      <c r="AK27" s="559">
        <f t="shared" si="34"/>
        <v>42873</v>
      </c>
      <c r="AL27" s="559">
        <f t="shared" si="5"/>
        <v>42879</v>
      </c>
      <c r="AM27" s="558">
        <f t="shared" si="6"/>
        <v>42881</v>
      </c>
      <c r="AN27" s="1221"/>
      <c r="AO27" s="265"/>
      <c r="AP27" s="556">
        <v>21</v>
      </c>
      <c r="AQ27" s="555">
        <f t="shared" si="35"/>
        <v>42509</v>
      </c>
      <c r="AR27" s="555">
        <f t="shared" si="7"/>
        <v>42515</v>
      </c>
      <c r="AS27" s="666">
        <f t="shared" si="8"/>
        <v>42517</v>
      </c>
      <c r="AT27" s="1190"/>
      <c r="AU27" s="265"/>
      <c r="AV27" s="556">
        <v>21</v>
      </c>
      <c r="AW27" s="555">
        <f t="shared" si="36"/>
        <v>42145</v>
      </c>
      <c r="AX27" s="555">
        <f t="shared" si="9"/>
        <v>42151</v>
      </c>
      <c r="AY27" s="1148"/>
      <c r="AZ27" s="265"/>
      <c r="BA27" s="556">
        <v>21</v>
      </c>
      <c r="BB27" s="555">
        <f t="shared" si="37"/>
        <v>41781</v>
      </c>
      <c r="BC27" s="555">
        <f t="shared" si="10"/>
        <v>41787</v>
      </c>
      <c r="BD27" s="1148"/>
      <c r="BE27" s="265"/>
      <c r="BF27" s="601">
        <v>21</v>
      </c>
      <c r="BG27" s="600">
        <f t="shared" si="38"/>
        <v>41417</v>
      </c>
      <c r="BH27" s="600">
        <f t="shared" si="11"/>
        <v>41423</v>
      </c>
      <c r="BI27" s="1162"/>
      <c r="BJ27" s="265"/>
      <c r="BK27" s="556">
        <v>21</v>
      </c>
      <c r="BL27" s="555">
        <f t="shared" si="39"/>
        <v>41046</v>
      </c>
      <c r="BM27" s="555">
        <f t="shared" si="12"/>
        <v>41052</v>
      </c>
      <c r="BN27" s="1148"/>
      <c r="BO27" s="265"/>
      <c r="BP27" s="554">
        <v>21</v>
      </c>
      <c r="BQ27" s="553">
        <f t="shared" si="40"/>
        <v>40682</v>
      </c>
      <c r="BR27" s="553">
        <f t="shared" si="13"/>
        <v>40688</v>
      </c>
      <c r="BS27" s="1153"/>
      <c r="BT27" s="265"/>
      <c r="BU27" s="610">
        <v>21</v>
      </c>
      <c r="BV27" s="609">
        <f t="shared" si="41"/>
        <v>40322</v>
      </c>
      <c r="BW27" s="609">
        <f t="shared" si="14"/>
        <v>40328</v>
      </c>
      <c r="BX27" s="1167"/>
      <c r="BY27" s="550"/>
      <c r="BZ27" s="554">
        <v>21</v>
      </c>
      <c r="CA27" s="553">
        <f t="shared" si="42"/>
        <v>40318</v>
      </c>
      <c r="CB27" s="553">
        <f t="shared" si="15"/>
        <v>40324</v>
      </c>
      <c r="CC27" s="1153"/>
      <c r="CD27" s="265"/>
      <c r="CE27" s="543">
        <v>21</v>
      </c>
      <c r="CF27" s="544">
        <f t="shared" si="43"/>
        <v>39951</v>
      </c>
      <c r="CG27" s="544">
        <f t="shared" si="16"/>
        <v>39957</v>
      </c>
      <c r="CH27" s="1170"/>
      <c r="CI27" s="73"/>
      <c r="CJ27" s="543">
        <v>21</v>
      </c>
      <c r="CK27" s="544">
        <f t="shared" si="44"/>
        <v>39954</v>
      </c>
      <c r="CL27" s="544">
        <f t="shared" si="17"/>
        <v>39960</v>
      </c>
      <c r="CM27" s="1170"/>
      <c r="CN27" s="1224"/>
      <c r="CO27" s="265"/>
      <c r="CP27" s="654">
        <v>21</v>
      </c>
      <c r="CQ27" s="544">
        <f t="shared" si="45"/>
        <v>39587</v>
      </c>
      <c r="CR27" s="544">
        <f t="shared" si="18"/>
        <v>39593</v>
      </c>
      <c r="CS27" s="1173"/>
      <c r="CT27" s="546"/>
      <c r="CU27" s="651">
        <v>21</v>
      </c>
      <c r="CV27" s="594">
        <f t="shared" si="46"/>
        <v>39590</v>
      </c>
      <c r="CW27" s="594">
        <f t="shared" si="19"/>
        <v>39596</v>
      </c>
      <c r="CX27" s="1174"/>
      <c r="CY27" s="265"/>
      <c r="CZ27" s="543">
        <v>21</v>
      </c>
      <c r="DA27" s="544">
        <f t="shared" si="47"/>
        <v>39223</v>
      </c>
      <c r="DB27" s="544">
        <f t="shared" si="20"/>
        <v>39229</v>
      </c>
      <c r="DC27" s="1173"/>
      <c r="DD27" s="546"/>
      <c r="DE27" s="545">
        <v>21</v>
      </c>
      <c r="DF27" s="544">
        <f t="shared" si="48"/>
        <v>39219</v>
      </c>
      <c r="DG27" s="544">
        <f t="shared" si="21"/>
        <v>39225</v>
      </c>
      <c r="DH27" s="1173"/>
      <c r="DI27" s="1"/>
      <c r="DJ27" s="593">
        <v>21</v>
      </c>
      <c r="DK27" s="591">
        <f t="shared" si="49"/>
        <v>38859</v>
      </c>
      <c r="DL27" s="591">
        <f t="shared" si="22"/>
        <v>38865</v>
      </c>
      <c r="DM27" s="1212"/>
      <c r="DN27" s="540"/>
      <c r="DO27" s="542">
        <v>21</v>
      </c>
      <c r="DP27" s="538">
        <f t="shared" si="50"/>
        <v>38855</v>
      </c>
      <c r="DQ27" s="538">
        <f t="shared" si="23"/>
        <v>38861</v>
      </c>
      <c r="DR27" s="1173"/>
      <c r="DS27" s="1"/>
      <c r="DT27" s="593">
        <v>21</v>
      </c>
      <c r="DU27" s="591">
        <f t="shared" si="51"/>
        <v>38495</v>
      </c>
      <c r="DV27" s="591">
        <f t="shared" si="24"/>
        <v>38501</v>
      </c>
      <c r="DW27" s="1212"/>
      <c r="DX27" s="540"/>
      <c r="DY27" s="542">
        <v>21</v>
      </c>
      <c r="DZ27" s="538">
        <f t="shared" si="52"/>
        <v>38491</v>
      </c>
      <c r="EA27" s="538">
        <f t="shared" si="25"/>
        <v>38497</v>
      </c>
      <c r="EB27" s="1173"/>
      <c r="ED27" s="543">
        <v>21</v>
      </c>
      <c r="EE27" s="538">
        <f t="shared" si="53"/>
        <v>38124</v>
      </c>
      <c r="EF27" s="538">
        <f t="shared" si="26"/>
        <v>38130</v>
      </c>
      <c r="EG27" s="1176"/>
      <c r="EH27" s="540"/>
      <c r="EI27" s="592">
        <v>21</v>
      </c>
      <c r="EJ27" s="591">
        <f t="shared" si="54"/>
        <v>38127</v>
      </c>
      <c r="EK27" s="591">
        <f t="shared" si="27"/>
        <v>38133</v>
      </c>
      <c r="EL27" s="1200"/>
      <c r="EN27" s="563">
        <v>21</v>
      </c>
      <c r="EO27" s="562">
        <f t="shared" si="55"/>
        <v>37760</v>
      </c>
      <c r="EP27" s="562">
        <f t="shared" si="28"/>
        <v>37766</v>
      </c>
      <c r="EQ27" s="1133"/>
      <c r="ES27" s="590">
        <v>21</v>
      </c>
      <c r="ET27" s="589">
        <f t="shared" si="56"/>
        <v>37763</v>
      </c>
      <c r="EU27" s="589">
        <f t="shared" si="29"/>
        <v>37769</v>
      </c>
      <c r="EV27" s="1161"/>
    </row>
    <row r="28" spans="1:152" ht="18.95" customHeight="1" thickTop="1" thickBot="1">
      <c r="A28" s="1"/>
      <c r="B28" s="1"/>
      <c r="R28" s="973">
        <v>22</v>
      </c>
      <c r="S28" s="974">
        <f t="shared" si="30"/>
        <v>43979</v>
      </c>
      <c r="T28" s="974">
        <f t="shared" si="0"/>
        <v>43985</v>
      </c>
      <c r="U28" s="975">
        <f t="shared" si="31"/>
        <v>43987</v>
      </c>
      <c r="V28" s="1066" t="s">
        <v>792</v>
      </c>
      <c r="W28" s="265"/>
      <c r="X28" s="608">
        <v>22</v>
      </c>
      <c r="Y28" s="607">
        <f t="shared" si="32"/>
        <v>43615</v>
      </c>
      <c r="Z28" s="607">
        <f t="shared" si="1"/>
        <v>43621</v>
      </c>
      <c r="AA28" s="606">
        <f t="shared" si="2"/>
        <v>43623</v>
      </c>
      <c r="AB28" s="1063" t="s">
        <v>792</v>
      </c>
      <c r="AC28" s="265"/>
      <c r="AD28" s="608">
        <v>22</v>
      </c>
      <c r="AE28" s="631">
        <f t="shared" si="33"/>
        <v>43251</v>
      </c>
      <c r="AF28" s="631">
        <f t="shared" si="3"/>
        <v>43257</v>
      </c>
      <c r="AG28" s="630">
        <f t="shared" si="4"/>
        <v>43259</v>
      </c>
      <c r="AH28" s="1063" t="s">
        <v>792</v>
      </c>
      <c r="AI28" s="265"/>
      <c r="AJ28" s="605">
        <v>22</v>
      </c>
      <c r="AK28" s="604">
        <f t="shared" si="34"/>
        <v>42880</v>
      </c>
      <c r="AL28" s="604">
        <f t="shared" si="5"/>
        <v>42886</v>
      </c>
      <c r="AM28" s="603">
        <f t="shared" si="6"/>
        <v>42888</v>
      </c>
      <c r="AN28" s="1222"/>
      <c r="AO28" s="265"/>
      <c r="AP28" s="601">
        <v>22</v>
      </c>
      <c r="AQ28" s="600">
        <f t="shared" si="35"/>
        <v>42516</v>
      </c>
      <c r="AR28" s="600">
        <f t="shared" si="7"/>
        <v>42522</v>
      </c>
      <c r="AS28" s="602">
        <f t="shared" si="8"/>
        <v>42524</v>
      </c>
      <c r="AT28" s="1191"/>
      <c r="AU28" s="265"/>
      <c r="AV28" s="601">
        <v>22</v>
      </c>
      <c r="AW28" s="600">
        <f t="shared" si="36"/>
        <v>42152</v>
      </c>
      <c r="AX28" s="600">
        <f t="shared" si="9"/>
        <v>42158</v>
      </c>
      <c r="AY28" s="1162"/>
      <c r="AZ28" s="265"/>
      <c r="BA28" s="601">
        <v>22</v>
      </c>
      <c r="BB28" s="600">
        <f t="shared" si="37"/>
        <v>41788</v>
      </c>
      <c r="BC28" s="600">
        <f t="shared" si="10"/>
        <v>41794</v>
      </c>
      <c r="BD28" s="1162"/>
      <c r="BE28" s="265"/>
      <c r="BF28" s="584">
        <v>22</v>
      </c>
      <c r="BG28" s="583">
        <f t="shared" si="38"/>
        <v>41424</v>
      </c>
      <c r="BH28" s="583">
        <f t="shared" si="11"/>
        <v>41430</v>
      </c>
      <c r="BI28" s="1148" t="s">
        <v>792</v>
      </c>
      <c r="BJ28" s="265"/>
      <c r="BK28" s="601">
        <v>22</v>
      </c>
      <c r="BL28" s="600">
        <f t="shared" si="39"/>
        <v>41053</v>
      </c>
      <c r="BM28" s="600">
        <f t="shared" si="12"/>
        <v>41059</v>
      </c>
      <c r="BN28" s="1162"/>
      <c r="BO28" s="265"/>
      <c r="BP28" s="599">
        <v>22</v>
      </c>
      <c r="BQ28" s="598">
        <f t="shared" si="40"/>
        <v>40689</v>
      </c>
      <c r="BR28" s="598">
        <f t="shared" si="13"/>
        <v>40695</v>
      </c>
      <c r="BS28" s="1164"/>
      <c r="BT28" s="265"/>
      <c r="BU28" s="580">
        <v>22</v>
      </c>
      <c r="BV28" s="579">
        <f t="shared" si="41"/>
        <v>40329</v>
      </c>
      <c r="BW28" s="579">
        <f t="shared" si="14"/>
        <v>40335</v>
      </c>
      <c r="BX28" s="1165" t="s">
        <v>792</v>
      </c>
      <c r="BY28" s="550"/>
      <c r="BZ28" s="599">
        <v>22</v>
      </c>
      <c r="CA28" s="598">
        <f t="shared" si="42"/>
        <v>40325</v>
      </c>
      <c r="CB28" s="598">
        <f t="shared" si="15"/>
        <v>40331</v>
      </c>
      <c r="CC28" s="1164"/>
      <c r="CD28" s="265"/>
      <c r="CE28" s="593">
        <v>22</v>
      </c>
      <c r="CF28" s="594">
        <f t="shared" si="43"/>
        <v>39958</v>
      </c>
      <c r="CG28" s="594">
        <f t="shared" si="16"/>
        <v>39964</v>
      </c>
      <c r="CH28" s="1171"/>
      <c r="CI28" s="73"/>
      <c r="CJ28" s="593">
        <v>22</v>
      </c>
      <c r="CK28" s="594">
        <f t="shared" si="44"/>
        <v>39961</v>
      </c>
      <c r="CL28" s="594">
        <f t="shared" si="17"/>
        <v>39967</v>
      </c>
      <c r="CM28" s="1171"/>
      <c r="CN28" s="1224"/>
      <c r="CO28" s="265"/>
      <c r="CP28" s="651">
        <v>22</v>
      </c>
      <c r="CQ28" s="594">
        <f t="shared" si="45"/>
        <v>39594</v>
      </c>
      <c r="CR28" s="594">
        <f t="shared" si="18"/>
        <v>39600</v>
      </c>
      <c r="CS28" s="1174"/>
      <c r="CT28" s="546"/>
      <c r="CU28" s="656">
        <v>22</v>
      </c>
      <c r="CV28" s="568">
        <f t="shared" si="46"/>
        <v>39597</v>
      </c>
      <c r="CW28" s="568">
        <f t="shared" si="19"/>
        <v>39603</v>
      </c>
      <c r="CX28" s="1172" t="s">
        <v>793</v>
      </c>
      <c r="CY28" s="265"/>
      <c r="CZ28" s="593">
        <v>22</v>
      </c>
      <c r="DA28" s="594">
        <f t="shared" si="47"/>
        <v>39230</v>
      </c>
      <c r="DB28" s="594">
        <f t="shared" si="20"/>
        <v>39236</v>
      </c>
      <c r="DC28" s="1174"/>
      <c r="DD28" s="546"/>
      <c r="DE28" s="595">
        <v>22</v>
      </c>
      <c r="DF28" s="594">
        <f t="shared" si="48"/>
        <v>39226</v>
      </c>
      <c r="DG28" s="594">
        <f t="shared" si="21"/>
        <v>39232</v>
      </c>
      <c r="DH28" s="1174"/>
      <c r="DI28" s="1"/>
      <c r="DJ28" s="623">
        <v>22</v>
      </c>
      <c r="DK28" s="617">
        <f t="shared" si="49"/>
        <v>38866</v>
      </c>
      <c r="DL28" s="617">
        <f t="shared" si="22"/>
        <v>38872</v>
      </c>
      <c r="DM28" s="1210" t="s">
        <v>792</v>
      </c>
      <c r="DN28" s="540"/>
      <c r="DO28" s="592">
        <v>22</v>
      </c>
      <c r="DP28" s="591">
        <f t="shared" si="50"/>
        <v>38862</v>
      </c>
      <c r="DQ28" s="591">
        <f t="shared" si="23"/>
        <v>38868</v>
      </c>
      <c r="DR28" s="1174"/>
      <c r="DS28" s="1"/>
      <c r="DT28" s="623">
        <v>22</v>
      </c>
      <c r="DU28" s="617">
        <f t="shared" si="51"/>
        <v>38502</v>
      </c>
      <c r="DV28" s="617">
        <f t="shared" si="24"/>
        <v>38508</v>
      </c>
      <c r="DW28" s="1210" t="s">
        <v>792</v>
      </c>
      <c r="DX28" s="540"/>
      <c r="DY28" s="592">
        <v>22</v>
      </c>
      <c r="DZ28" s="591">
        <f t="shared" si="52"/>
        <v>38498</v>
      </c>
      <c r="EA28" s="591">
        <f t="shared" si="25"/>
        <v>38504</v>
      </c>
      <c r="EB28" s="1174"/>
      <c r="ED28" s="593">
        <v>22</v>
      </c>
      <c r="EE28" s="591">
        <f t="shared" si="53"/>
        <v>38131</v>
      </c>
      <c r="EF28" s="591">
        <f t="shared" si="26"/>
        <v>38137</v>
      </c>
      <c r="EG28" s="1177"/>
      <c r="EH28" s="540"/>
      <c r="EI28" s="575">
        <v>22</v>
      </c>
      <c r="EJ28" s="574">
        <f t="shared" si="54"/>
        <v>38134</v>
      </c>
      <c r="EK28" s="574">
        <f t="shared" si="27"/>
        <v>38140</v>
      </c>
      <c r="EL28" s="1172" t="s">
        <v>792</v>
      </c>
      <c r="EN28" s="590">
        <v>22</v>
      </c>
      <c r="EO28" s="589">
        <f t="shared" si="55"/>
        <v>37767</v>
      </c>
      <c r="EP28" s="589">
        <f t="shared" si="28"/>
        <v>37773</v>
      </c>
      <c r="EQ28" s="1161"/>
      <c r="ES28" s="573">
        <v>22</v>
      </c>
      <c r="ET28" s="572">
        <f t="shared" si="56"/>
        <v>37770</v>
      </c>
      <c r="EU28" s="572">
        <f t="shared" si="29"/>
        <v>37776</v>
      </c>
      <c r="EV28" s="1132" t="s">
        <v>792</v>
      </c>
    </row>
    <row r="29" spans="1:152" ht="18.95" customHeight="1" thickTop="1">
      <c r="A29" s="1"/>
      <c r="B29" s="1"/>
      <c r="R29" s="976">
        <v>23</v>
      </c>
      <c r="S29" s="561">
        <f t="shared" si="30"/>
        <v>43986</v>
      </c>
      <c r="T29" s="977">
        <f t="shared" si="0"/>
        <v>43992</v>
      </c>
      <c r="U29" s="978">
        <f t="shared" si="31"/>
        <v>43994</v>
      </c>
      <c r="V29" s="1067"/>
      <c r="W29" s="265"/>
      <c r="X29" s="678">
        <v>23</v>
      </c>
      <c r="Y29" s="566">
        <f t="shared" si="32"/>
        <v>43622</v>
      </c>
      <c r="Z29" s="680">
        <f t="shared" si="1"/>
        <v>43628</v>
      </c>
      <c r="AA29" s="679">
        <f t="shared" si="2"/>
        <v>43630</v>
      </c>
      <c r="AB29" s="1064"/>
      <c r="AC29" s="265"/>
      <c r="AD29" s="678">
        <v>23</v>
      </c>
      <c r="AE29" s="616">
        <f t="shared" si="33"/>
        <v>43258</v>
      </c>
      <c r="AF29" s="677">
        <f t="shared" si="3"/>
        <v>43264</v>
      </c>
      <c r="AG29" s="676">
        <f t="shared" si="4"/>
        <v>43266</v>
      </c>
      <c r="AH29" s="1064"/>
      <c r="AI29" s="265"/>
      <c r="AJ29" s="675">
        <v>23</v>
      </c>
      <c r="AK29" s="586">
        <f t="shared" si="34"/>
        <v>42887</v>
      </c>
      <c r="AL29" s="674">
        <f t="shared" si="5"/>
        <v>42893</v>
      </c>
      <c r="AM29" s="673">
        <f t="shared" si="6"/>
        <v>42895</v>
      </c>
      <c r="AN29" s="1186" t="s">
        <v>792</v>
      </c>
      <c r="AO29" s="265"/>
      <c r="AP29" s="671">
        <v>23</v>
      </c>
      <c r="AQ29" s="583">
        <f t="shared" si="35"/>
        <v>42523</v>
      </c>
      <c r="AR29" s="670">
        <f t="shared" si="7"/>
        <v>42529</v>
      </c>
      <c r="AS29" s="672">
        <f t="shared" si="8"/>
        <v>42531</v>
      </c>
      <c r="AT29" s="1189" t="s">
        <v>792</v>
      </c>
      <c r="AU29" s="265"/>
      <c r="AV29" s="671">
        <v>23</v>
      </c>
      <c r="AW29" s="583">
        <f t="shared" si="36"/>
        <v>42159</v>
      </c>
      <c r="AX29" s="670">
        <f t="shared" si="9"/>
        <v>42165</v>
      </c>
      <c r="AY29" s="1148" t="s">
        <v>792</v>
      </c>
      <c r="AZ29" s="265"/>
      <c r="BA29" s="671">
        <v>23</v>
      </c>
      <c r="BB29" s="583">
        <f t="shared" si="37"/>
        <v>41795</v>
      </c>
      <c r="BC29" s="670">
        <f t="shared" si="10"/>
        <v>41801</v>
      </c>
      <c r="BD29" s="1148" t="s">
        <v>792</v>
      </c>
      <c r="BE29" s="265"/>
      <c r="BF29" s="671">
        <v>23</v>
      </c>
      <c r="BG29" s="555">
        <f t="shared" si="38"/>
        <v>41431</v>
      </c>
      <c r="BH29" s="670">
        <f t="shared" si="11"/>
        <v>41437</v>
      </c>
      <c r="BI29" s="1148"/>
      <c r="BJ29" s="265"/>
      <c r="BK29" s="669">
        <v>23</v>
      </c>
      <c r="BL29" s="668">
        <f t="shared" si="39"/>
        <v>41060</v>
      </c>
      <c r="BM29" s="667">
        <f t="shared" si="12"/>
        <v>41066</v>
      </c>
      <c r="BN29" s="1152" t="s">
        <v>792</v>
      </c>
      <c r="BO29" s="265"/>
      <c r="BP29" s="582">
        <v>23</v>
      </c>
      <c r="BQ29" s="581">
        <f t="shared" si="40"/>
        <v>40696</v>
      </c>
      <c r="BR29" s="581">
        <f t="shared" si="13"/>
        <v>40702</v>
      </c>
      <c r="BS29" s="1152" t="s">
        <v>792</v>
      </c>
      <c r="BT29" s="265"/>
      <c r="BU29" s="552">
        <v>23</v>
      </c>
      <c r="BV29" s="551">
        <f t="shared" si="41"/>
        <v>40336</v>
      </c>
      <c r="BW29" s="551">
        <f t="shared" si="14"/>
        <v>40342</v>
      </c>
      <c r="BX29" s="1166"/>
      <c r="BY29" s="550"/>
      <c r="BZ29" s="582">
        <v>23</v>
      </c>
      <c r="CA29" s="581">
        <f t="shared" si="42"/>
        <v>40332</v>
      </c>
      <c r="CB29" s="581">
        <f t="shared" si="15"/>
        <v>40338</v>
      </c>
      <c r="CC29" s="1152" t="s">
        <v>792</v>
      </c>
      <c r="CD29" s="265"/>
      <c r="CE29" s="623">
        <v>23</v>
      </c>
      <c r="CF29" s="619">
        <f t="shared" si="43"/>
        <v>39965</v>
      </c>
      <c r="CG29" s="619">
        <f t="shared" si="16"/>
        <v>39971</v>
      </c>
      <c r="CH29" s="1169" t="s">
        <v>792</v>
      </c>
      <c r="CI29" s="73"/>
      <c r="CJ29" s="623">
        <v>23</v>
      </c>
      <c r="CK29" s="619">
        <f t="shared" si="44"/>
        <v>39968</v>
      </c>
      <c r="CL29" s="619">
        <f t="shared" si="17"/>
        <v>39974</v>
      </c>
      <c r="CM29" s="1169" t="s">
        <v>792</v>
      </c>
      <c r="CN29" s="1224"/>
      <c r="CO29" s="265"/>
      <c r="CP29" s="656">
        <v>23</v>
      </c>
      <c r="CQ29" s="568">
        <f t="shared" si="45"/>
        <v>39601</v>
      </c>
      <c r="CR29" s="568">
        <f t="shared" si="18"/>
        <v>39607</v>
      </c>
      <c r="CS29" s="1172" t="s">
        <v>793</v>
      </c>
      <c r="CT29" s="546"/>
      <c r="CU29" s="655">
        <v>23</v>
      </c>
      <c r="CV29" s="568">
        <f t="shared" si="46"/>
        <v>39604</v>
      </c>
      <c r="CW29" s="568">
        <f t="shared" si="19"/>
        <v>39610</v>
      </c>
      <c r="CX29" s="1173"/>
      <c r="CY29" s="265"/>
      <c r="CZ29" s="623">
        <v>23</v>
      </c>
      <c r="DA29" s="619">
        <f t="shared" si="47"/>
        <v>39237</v>
      </c>
      <c r="DB29" s="619">
        <f t="shared" si="20"/>
        <v>39243</v>
      </c>
      <c r="DC29" s="1172" t="s">
        <v>792</v>
      </c>
      <c r="DD29" s="546"/>
      <c r="DE29" s="620">
        <v>23</v>
      </c>
      <c r="DF29" s="619">
        <f t="shared" si="48"/>
        <v>39233</v>
      </c>
      <c r="DG29" s="619">
        <f t="shared" si="21"/>
        <v>39239</v>
      </c>
      <c r="DH29" s="1172" t="s">
        <v>792</v>
      </c>
      <c r="DI29" s="1"/>
      <c r="DJ29" s="543">
        <v>23</v>
      </c>
      <c r="DK29" s="538">
        <f t="shared" si="49"/>
        <v>38873</v>
      </c>
      <c r="DL29" s="538">
        <f t="shared" si="22"/>
        <v>38879</v>
      </c>
      <c r="DM29" s="1211"/>
      <c r="DN29" s="540"/>
      <c r="DO29" s="618">
        <v>23</v>
      </c>
      <c r="DP29" s="617">
        <f t="shared" si="50"/>
        <v>38869</v>
      </c>
      <c r="DQ29" s="617">
        <f t="shared" si="23"/>
        <v>38875</v>
      </c>
      <c r="DR29" s="1172" t="s">
        <v>792</v>
      </c>
      <c r="DS29" s="1"/>
      <c r="DT29" s="543">
        <v>23</v>
      </c>
      <c r="DU29" s="538">
        <f t="shared" si="51"/>
        <v>38509</v>
      </c>
      <c r="DV29" s="538">
        <f t="shared" si="24"/>
        <v>38515</v>
      </c>
      <c r="DW29" s="1211"/>
      <c r="DX29" s="540"/>
      <c r="DY29" s="618">
        <v>23</v>
      </c>
      <c r="DZ29" s="617">
        <f t="shared" si="52"/>
        <v>38505</v>
      </c>
      <c r="EA29" s="617">
        <f t="shared" si="25"/>
        <v>38511</v>
      </c>
      <c r="EB29" s="1172" t="s">
        <v>792</v>
      </c>
      <c r="ED29" s="569">
        <v>23</v>
      </c>
      <c r="EE29" s="574">
        <f t="shared" si="53"/>
        <v>38138</v>
      </c>
      <c r="EF29" s="574">
        <f t="shared" si="26"/>
        <v>38144</v>
      </c>
      <c r="EG29" s="1175" t="s">
        <v>792</v>
      </c>
      <c r="EH29" s="540"/>
      <c r="EI29" s="542">
        <v>23</v>
      </c>
      <c r="EJ29" s="538">
        <f t="shared" si="54"/>
        <v>38141</v>
      </c>
      <c r="EK29" s="538">
        <f t="shared" si="27"/>
        <v>38147</v>
      </c>
      <c r="EL29" s="1173"/>
      <c r="EN29" s="573">
        <v>23</v>
      </c>
      <c r="EO29" s="572">
        <f t="shared" si="55"/>
        <v>37774</v>
      </c>
      <c r="EP29" s="572">
        <f t="shared" si="28"/>
        <v>37780</v>
      </c>
      <c r="EQ29" s="1132" t="s">
        <v>792</v>
      </c>
      <c r="ES29" s="563">
        <v>23</v>
      </c>
      <c r="ET29" s="562">
        <f t="shared" si="56"/>
        <v>37777</v>
      </c>
      <c r="EU29" s="562">
        <f t="shared" si="29"/>
        <v>37783</v>
      </c>
      <c r="EV29" s="1133"/>
    </row>
    <row r="30" spans="1:152" ht="18.95" customHeight="1">
      <c r="A30" s="1"/>
      <c r="B30" s="1"/>
      <c r="R30" s="969">
        <v>24</v>
      </c>
      <c r="S30" s="561">
        <f t="shared" si="30"/>
        <v>43993</v>
      </c>
      <c r="T30" s="561">
        <f t="shared" si="0"/>
        <v>43999</v>
      </c>
      <c r="U30" s="498">
        <f t="shared" si="31"/>
        <v>44001</v>
      </c>
      <c r="V30" s="1067"/>
      <c r="W30" s="265"/>
      <c r="X30" s="567">
        <v>24</v>
      </c>
      <c r="Y30" s="566">
        <f t="shared" si="32"/>
        <v>43629</v>
      </c>
      <c r="Z30" s="566">
        <f t="shared" si="1"/>
        <v>43635</v>
      </c>
      <c r="AA30" s="565">
        <f t="shared" si="2"/>
        <v>43637</v>
      </c>
      <c r="AB30" s="1064"/>
      <c r="AC30" s="265"/>
      <c r="AD30" s="567">
        <v>24</v>
      </c>
      <c r="AE30" s="616">
        <f t="shared" si="33"/>
        <v>43265</v>
      </c>
      <c r="AF30" s="616">
        <f t="shared" si="3"/>
        <v>43271</v>
      </c>
      <c r="AG30" s="565">
        <f t="shared" si="4"/>
        <v>43273</v>
      </c>
      <c r="AH30" s="1064"/>
      <c r="AI30" s="265"/>
      <c r="AJ30" s="560">
        <v>24</v>
      </c>
      <c r="AK30" s="586">
        <f t="shared" si="34"/>
        <v>42894</v>
      </c>
      <c r="AL30" s="559">
        <f t="shared" si="5"/>
        <v>42900</v>
      </c>
      <c r="AM30" s="558">
        <f t="shared" si="6"/>
        <v>42902</v>
      </c>
      <c r="AN30" s="1187"/>
      <c r="AO30" s="265"/>
      <c r="AP30" s="556">
        <v>24</v>
      </c>
      <c r="AQ30" s="583">
        <f t="shared" si="35"/>
        <v>42530</v>
      </c>
      <c r="AR30" s="555">
        <f t="shared" si="7"/>
        <v>42536</v>
      </c>
      <c r="AS30" s="611">
        <f t="shared" si="8"/>
        <v>42538</v>
      </c>
      <c r="AT30" s="1190"/>
      <c r="AU30" s="265"/>
      <c r="AV30" s="556">
        <v>24</v>
      </c>
      <c r="AW30" s="583">
        <f t="shared" si="36"/>
        <v>42166</v>
      </c>
      <c r="AX30" s="555">
        <f t="shared" si="9"/>
        <v>42172</v>
      </c>
      <c r="AY30" s="1148"/>
      <c r="AZ30" s="265"/>
      <c r="BA30" s="556">
        <v>24</v>
      </c>
      <c r="BB30" s="583">
        <f t="shared" si="37"/>
        <v>41802</v>
      </c>
      <c r="BC30" s="555">
        <f t="shared" si="10"/>
        <v>41808</v>
      </c>
      <c r="BD30" s="1148"/>
      <c r="BE30" s="265"/>
      <c r="BF30" s="556">
        <v>24</v>
      </c>
      <c r="BG30" s="583">
        <f t="shared" si="38"/>
        <v>41438</v>
      </c>
      <c r="BH30" s="555">
        <f t="shared" si="11"/>
        <v>41444</v>
      </c>
      <c r="BI30" s="1148"/>
      <c r="BJ30" s="265"/>
      <c r="BK30" s="554">
        <v>24</v>
      </c>
      <c r="BL30" s="581">
        <f t="shared" si="39"/>
        <v>41067</v>
      </c>
      <c r="BM30" s="553">
        <f t="shared" si="12"/>
        <v>41073</v>
      </c>
      <c r="BN30" s="1153"/>
      <c r="BO30" s="265"/>
      <c r="BP30" s="554">
        <v>24</v>
      </c>
      <c r="BQ30" s="553">
        <f t="shared" si="40"/>
        <v>40703</v>
      </c>
      <c r="BR30" s="553">
        <f t="shared" si="13"/>
        <v>40709</v>
      </c>
      <c r="BS30" s="1153"/>
      <c r="BT30" s="265"/>
      <c r="BU30" s="552">
        <v>24</v>
      </c>
      <c r="BV30" s="551">
        <f t="shared" si="41"/>
        <v>40343</v>
      </c>
      <c r="BW30" s="551">
        <f t="shared" si="14"/>
        <v>40349</v>
      </c>
      <c r="BX30" s="1166"/>
      <c r="BY30" s="550"/>
      <c r="BZ30" s="554">
        <v>24</v>
      </c>
      <c r="CA30" s="553">
        <f t="shared" si="42"/>
        <v>40339</v>
      </c>
      <c r="CB30" s="553">
        <f t="shared" si="15"/>
        <v>40345</v>
      </c>
      <c r="CC30" s="1153"/>
      <c r="CD30" s="265"/>
      <c r="CE30" s="543">
        <v>24</v>
      </c>
      <c r="CF30" s="544">
        <f t="shared" si="43"/>
        <v>39972</v>
      </c>
      <c r="CG30" s="544">
        <f t="shared" si="16"/>
        <v>39978</v>
      </c>
      <c r="CH30" s="1170"/>
      <c r="CI30" s="73"/>
      <c r="CJ30" s="543">
        <v>24</v>
      </c>
      <c r="CK30" s="544">
        <f t="shared" si="44"/>
        <v>39975</v>
      </c>
      <c r="CL30" s="544">
        <f t="shared" si="17"/>
        <v>39981</v>
      </c>
      <c r="CM30" s="1170"/>
      <c r="CN30" s="1224"/>
      <c r="CO30" s="265"/>
      <c r="CP30" s="654">
        <v>24</v>
      </c>
      <c r="CQ30" s="544">
        <f t="shared" si="45"/>
        <v>39608</v>
      </c>
      <c r="CR30" s="544">
        <f t="shared" si="18"/>
        <v>39614</v>
      </c>
      <c r="CS30" s="1173"/>
      <c r="CT30" s="546"/>
      <c r="CU30" s="653">
        <v>24</v>
      </c>
      <c r="CV30" s="544">
        <f t="shared" si="46"/>
        <v>39611</v>
      </c>
      <c r="CW30" s="544">
        <f t="shared" si="19"/>
        <v>39617</v>
      </c>
      <c r="CX30" s="1173"/>
      <c r="CY30" s="265"/>
      <c r="CZ30" s="543">
        <v>24</v>
      </c>
      <c r="DA30" s="544">
        <f t="shared" si="47"/>
        <v>39244</v>
      </c>
      <c r="DB30" s="544">
        <f t="shared" si="20"/>
        <v>39250</v>
      </c>
      <c r="DC30" s="1173"/>
      <c r="DD30" s="546"/>
      <c r="DE30" s="545">
        <v>24</v>
      </c>
      <c r="DF30" s="544">
        <f t="shared" si="48"/>
        <v>39240</v>
      </c>
      <c r="DG30" s="544">
        <f t="shared" si="21"/>
        <v>39246</v>
      </c>
      <c r="DH30" s="1173"/>
      <c r="DI30" s="1"/>
      <c r="DJ30" s="543">
        <v>24</v>
      </c>
      <c r="DK30" s="538">
        <f t="shared" si="49"/>
        <v>38880</v>
      </c>
      <c r="DL30" s="538">
        <f t="shared" si="22"/>
        <v>38886</v>
      </c>
      <c r="DM30" s="1211"/>
      <c r="DN30" s="540"/>
      <c r="DO30" s="542">
        <v>24</v>
      </c>
      <c r="DP30" s="538">
        <f t="shared" si="50"/>
        <v>38876</v>
      </c>
      <c r="DQ30" s="538">
        <f t="shared" si="23"/>
        <v>38882</v>
      </c>
      <c r="DR30" s="1173"/>
      <c r="DS30" s="1"/>
      <c r="DT30" s="543">
        <v>24</v>
      </c>
      <c r="DU30" s="538">
        <f t="shared" si="51"/>
        <v>38516</v>
      </c>
      <c r="DV30" s="538">
        <f t="shared" si="24"/>
        <v>38522</v>
      </c>
      <c r="DW30" s="1211"/>
      <c r="DX30" s="540"/>
      <c r="DY30" s="542">
        <v>24</v>
      </c>
      <c r="DZ30" s="538">
        <f t="shared" si="52"/>
        <v>38512</v>
      </c>
      <c r="EA30" s="538">
        <f t="shared" si="25"/>
        <v>38518</v>
      </c>
      <c r="EB30" s="1173"/>
      <c r="ED30" s="543">
        <v>24</v>
      </c>
      <c r="EE30" s="538">
        <f t="shared" si="53"/>
        <v>38145</v>
      </c>
      <c r="EF30" s="538">
        <f t="shared" si="26"/>
        <v>38151</v>
      </c>
      <c r="EG30" s="1176"/>
      <c r="EH30" s="540"/>
      <c r="EI30" s="542">
        <v>24</v>
      </c>
      <c r="EJ30" s="538">
        <f t="shared" si="54"/>
        <v>38148</v>
      </c>
      <c r="EK30" s="538">
        <f t="shared" si="27"/>
        <v>38154</v>
      </c>
      <c r="EL30" s="1173"/>
      <c r="EN30" s="563">
        <v>24</v>
      </c>
      <c r="EO30" s="562">
        <f t="shared" si="55"/>
        <v>37781</v>
      </c>
      <c r="EP30" s="562">
        <f t="shared" si="28"/>
        <v>37787</v>
      </c>
      <c r="EQ30" s="1133"/>
      <c r="ES30" s="563">
        <v>24</v>
      </c>
      <c r="ET30" s="562">
        <f t="shared" si="56"/>
        <v>37784</v>
      </c>
      <c r="EU30" s="562">
        <f t="shared" si="29"/>
        <v>37790</v>
      </c>
      <c r="EV30" s="1133"/>
    </row>
    <row r="31" spans="1:152" ht="18.95" customHeight="1">
      <c r="A31" s="1"/>
      <c r="B31" s="1"/>
      <c r="R31" s="969">
        <v>25</v>
      </c>
      <c r="S31" s="561">
        <f t="shared" si="30"/>
        <v>44000</v>
      </c>
      <c r="T31" s="561">
        <f t="shared" si="0"/>
        <v>44006</v>
      </c>
      <c r="U31" s="498">
        <f t="shared" si="31"/>
        <v>44008</v>
      </c>
      <c r="V31" s="1067"/>
      <c r="W31" s="265"/>
      <c r="X31" s="567">
        <v>25</v>
      </c>
      <c r="Y31" s="566">
        <f t="shared" si="32"/>
        <v>43636</v>
      </c>
      <c r="Z31" s="566">
        <f t="shared" si="1"/>
        <v>43642</v>
      </c>
      <c r="AA31" s="565">
        <f t="shared" si="2"/>
        <v>43644</v>
      </c>
      <c r="AB31" s="1064"/>
      <c r="AC31" s="265"/>
      <c r="AD31" s="567">
        <v>25</v>
      </c>
      <c r="AE31" s="616">
        <f t="shared" si="33"/>
        <v>43272</v>
      </c>
      <c r="AF31" s="616">
        <f t="shared" si="3"/>
        <v>43278</v>
      </c>
      <c r="AG31" s="565">
        <f t="shared" si="4"/>
        <v>43280</v>
      </c>
      <c r="AH31" s="1064"/>
      <c r="AI31" s="265"/>
      <c r="AJ31" s="560">
        <v>25</v>
      </c>
      <c r="AK31" s="559">
        <f t="shared" si="34"/>
        <v>42901</v>
      </c>
      <c r="AL31" s="559">
        <f t="shared" si="5"/>
        <v>42907</v>
      </c>
      <c r="AM31" s="558">
        <f t="shared" si="6"/>
        <v>42909</v>
      </c>
      <c r="AN31" s="1187"/>
      <c r="AO31" s="265"/>
      <c r="AP31" s="556">
        <v>25</v>
      </c>
      <c r="AQ31" s="555">
        <f t="shared" si="35"/>
        <v>42537</v>
      </c>
      <c r="AR31" s="555">
        <f t="shared" si="7"/>
        <v>42543</v>
      </c>
      <c r="AS31" s="666">
        <f t="shared" si="8"/>
        <v>42545</v>
      </c>
      <c r="AT31" s="1190"/>
      <c r="AU31" s="265"/>
      <c r="AV31" s="556">
        <v>25</v>
      </c>
      <c r="AW31" s="555">
        <f t="shared" si="36"/>
        <v>42173</v>
      </c>
      <c r="AX31" s="555">
        <f t="shared" si="9"/>
        <v>42179</v>
      </c>
      <c r="AY31" s="1148"/>
      <c r="AZ31" s="265"/>
      <c r="BA31" s="556">
        <v>25</v>
      </c>
      <c r="BB31" s="555">
        <f t="shared" si="37"/>
        <v>41809</v>
      </c>
      <c r="BC31" s="555">
        <f t="shared" si="10"/>
        <v>41815</v>
      </c>
      <c r="BD31" s="1148"/>
      <c r="BE31" s="265"/>
      <c r="BF31" s="556">
        <v>25</v>
      </c>
      <c r="BG31" s="555">
        <f t="shared" si="38"/>
        <v>41445</v>
      </c>
      <c r="BH31" s="555">
        <f t="shared" si="11"/>
        <v>41451</v>
      </c>
      <c r="BI31" s="1148"/>
      <c r="BJ31" s="265"/>
      <c r="BK31" s="554">
        <v>25</v>
      </c>
      <c r="BL31" s="553">
        <f t="shared" si="39"/>
        <v>41074</v>
      </c>
      <c r="BM31" s="553">
        <f t="shared" si="12"/>
        <v>41080</v>
      </c>
      <c r="BN31" s="1153"/>
      <c r="BO31" s="265"/>
      <c r="BP31" s="554">
        <v>25</v>
      </c>
      <c r="BQ31" s="553">
        <f t="shared" si="40"/>
        <v>40710</v>
      </c>
      <c r="BR31" s="553">
        <f t="shared" si="13"/>
        <v>40716</v>
      </c>
      <c r="BS31" s="1153"/>
      <c r="BT31" s="265"/>
      <c r="BU31" s="552">
        <v>25</v>
      </c>
      <c r="BV31" s="551">
        <f t="shared" si="41"/>
        <v>40350</v>
      </c>
      <c r="BW31" s="551">
        <f t="shared" si="14"/>
        <v>40356</v>
      </c>
      <c r="BX31" s="1166"/>
      <c r="BY31" s="550"/>
      <c r="BZ31" s="554">
        <v>25</v>
      </c>
      <c r="CA31" s="553">
        <f t="shared" si="42"/>
        <v>40346</v>
      </c>
      <c r="CB31" s="553">
        <f t="shared" si="15"/>
        <v>40352</v>
      </c>
      <c r="CC31" s="1153"/>
      <c r="CD31" s="265"/>
      <c r="CE31" s="543">
        <v>25</v>
      </c>
      <c r="CF31" s="544">
        <f t="shared" si="43"/>
        <v>39979</v>
      </c>
      <c r="CG31" s="544">
        <f t="shared" si="16"/>
        <v>39985</v>
      </c>
      <c r="CH31" s="1170"/>
      <c r="CI31" s="73"/>
      <c r="CJ31" s="543">
        <v>25</v>
      </c>
      <c r="CK31" s="544">
        <f t="shared" si="44"/>
        <v>39982</v>
      </c>
      <c r="CL31" s="544">
        <f t="shared" si="17"/>
        <v>39988</v>
      </c>
      <c r="CM31" s="1170"/>
      <c r="CN31" s="1224"/>
      <c r="CO31" s="265"/>
      <c r="CP31" s="654">
        <v>25</v>
      </c>
      <c r="CQ31" s="544">
        <f t="shared" si="45"/>
        <v>39615</v>
      </c>
      <c r="CR31" s="544">
        <f t="shared" si="18"/>
        <v>39621</v>
      </c>
      <c r="CS31" s="1173"/>
      <c r="CT31" s="546"/>
      <c r="CU31" s="653">
        <v>25</v>
      </c>
      <c r="CV31" s="544">
        <f t="shared" si="46"/>
        <v>39618</v>
      </c>
      <c r="CW31" s="544">
        <f t="shared" si="19"/>
        <v>39624</v>
      </c>
      <c r="CX31" s="1173"/>
      <c r="CY31" s="265"/>
      <c r="CZ31" s="543">
        <v>25</v>
      </c>
      <c r="DA31" s="544">
        <f t="shared" si="47"/>
        <v>39251</v>
      </c>
      <c r="DB31" s="544">
        <f t="shared" si="20"/>
        <v>39257</v>
      </c>
      <c r="DC31" s="1173"/>
      <c r="DD31" s="546"/>
      <c r="DE31" s="545">
        <v>25</v>
      </c>
      <c r="DF31" s="544">
        <f t="shared" si="48"/>
        <v>39247</v>
      </c>
      <c r="DG31" s="544">
        <f t="shared" si="21"/>
        <v>39253</v>
      </c>
      <c r="DH31" s="1173"/>
      <c r="DI31" s="1"/>
      <c r="DJ31" s="543">
        <v>25</v>
      </c>
      <c r="DK31" s="538">
        <f t="shared" si="49"/>
        <v>38887</v>
      </c>
      <c r="DL31" s="538">
        <f t="shared" si="22"/>
        <v>38893</v>
      </c>
      <c r="DM31" s="1211"/>
      <c r="DN31" s="540"/>
      <c r="DO31" s="542">
        <v>25</v>
      </c>
      <c r="DP31" s="538">
        <f t="shared" si="50"/>
        <v>38883</v>
      </c>
      <c r="DQ31" s="538">
        <f t="shared" si="23"/>
        <v>38889</v>
      </c>
      <c r="DR31" s="1173"/>
      <c r="DS31" s="1"/>
      <c r="DT31" s="543">
        <v>25</v>
      </c>
      <c r="DU31" s="538">
        <f t="shared" si="51"/>
        <v>38523</v>
      </c>
      <c r="DV31" s="538">
        <f t="shared" si="24"/>
        <v>38529</v>
      </c>
      <c r="DW31" s="1211"/>
      <c r="DX31" s="540"/>
      <c r="DY31" s="542">
        <v>25</v>
      </c>
      <c r="DZ31" s="538">
        <f t="shared" si="52"/>
        <v>38519</v>
      </c>
      <c r="EA31" s="538">
        <f t="shared" si="25"/>
        <v>38525</v>
      </c>
      <c r="EB31" s="1173"/>
      <c r="ED31" s="543">
        <v>25</v>
      </c>
      <c r="EE31" s="538">
        <f t="shared" si="53"/>
        <v>38152</v>
      </c>
      <c r="EF31" s="538">
        <f t="shared" si="26"/>
        <v>38158</v>
      </c>
      <c r="EG31" s="1176"/>
      <c r="EH31" s="540"/>
      <c r="EI31" s="542">
        <v>25</v>
      </c>
      <c r="EJ31" s="538">
        <f t="shared" si="54"/>
        <v>38155</v>
      </c>
      <c r="EK31" s="538">
        <f t="shared" si="27"/>
        <v>38161</v>
      </c>
      <c r="EL31" s="1173"/>
      <c r="EN31" s="563">
        <v>25</v>
      </c>
      <c r="EO31" s="562">
        <f t="shared" si="55"/>
        <v>37788</v>
      </c>
      <c r="EP31" s="562">
        <f t="shared" si="28"/>
        <v>37794</v>
      </c>
      <c r="EQ31" s="1133"/>
      <c r="ES31" s="563">
        <v>25</v>
      </c>
      <c r="ET31" s="562">
        <f t="shared" si="56"/>
        <v>37791</v>
      </c>
      <c r="EU31" s="562">
        <f t="shared" si="29"/>
        <v>37797</v>
      </c>
      <c r="EV31" s="1133"/>
    </row>
    <row r="32" spans="1:152" ht="18.95" customHeight="1" thickBot="1">
      <c r="A32" s="1"/>
      <c r="B32" s="1"/>
      <c r="R32" s="970">
        <v>26</v>
      </c>
      <c r="S32" s="971">
        <f t="shared" si="30"/>
        <v>44007</v>
      </c>
      <c r="T32" s="971">
        <f t="shared" si="0"/>
        <v>44013</v>
      </c>
      <c r="U32" s="972">
        <f t="shared" si="31"/>
        <v>44015</v>
      </c>
      <c r="V32" s="1068"/>
      <c r="W32" s="265"/>
      <c r="X32" s="614">
        <v>26</v>
      </c>
      <c r="Y32" s="615">
        <f t="shared" si="32"/>
        <v>43643</v>
      </c>
      <c r="Z32" s="615">
        <f t="shared" si="1"/>
        <v>43649</v>
      </c>
      <c r="AA32" s="612">
        <f t="shared" si="2"/>
        <v>43651</v>
      </c>
      <c r="AB32" s="1065"/>
      <c r="AC32" s="265"/>
      <c r="AD32" s="614">
        <v>26</v>
      </c>
      <c r="AE32" s="613">
        <f t="shared" si="33"/>
        <v>43279</v>
      </c>
      <c r="AF32" s="613">
        <f t="shared" si="3"/>
        <v>43285</v>
      </c>
      <c r="AG32" s="644">
        <f t="shared" si="4"/>
        <v>43287</v>
      </c>
      <c r="AH32" s="1065"/>
      <c r="AI32" s="265"/>
      <c r="AJ32" s="605">
        <v>26</v>
      </c>
      <c r="AK32" s="604">
        <f t="shared" si="34"/>
        <v>42908</v>
      </c>
      <c r="AL32" s="604">
        <f t="shared" si="5"/>
        <v>42914</v>
      </c>
      <c r="AM32" s="603">
        <f t="shared" si="6"/>
        <v>42916</v>
      </c>
      <c r="AN32" s="1188"/>
      <c r="AO32" s="265"/>
      <c r="AP32" s="601">
        <v>26</v>
      </c>
      <c r="AQ32" s="600">
        <f t="shared" si="35"/>
        <v>42544</v>
      </c>
      <c r="AR32" s="600">
        <f t="shared" si="7"/>
        <v>42550</v>
      </c>
      <c r="AS32" s="602">
        <f t="shared" si="8"/>
        <v>42552</v>
      </c>
      <c r="AT32" s="1191"/>
      <c r="AU32" s="265"/>
      <c r="AV32" s="601">
        <v>26</v>
      </c>
      <c r="AW32" s="600">
        <f t="shared" si="36"/>
        <v>42180</v>
      </c>
      <c r="AX32" s="600">
        <f t="shared" si="9"/>
        <v>42186</v>
      </c>
      <c r="AY32" s="1162"/>
      <c r="AZ32" s="265"/>
      <c r="BA32" s="601">
        <v>26</v>
      </c>
      <c r="BB32" s="600">
        <f t="shared" si="37"/>
        <v>41816</v>
      </c>
      <c r="BC32" s="600">
        <f t="shared" si="10"/>
        <v>41822</v>
      </c>
      <c r="BD32" s="1162"/>
      <c r="BE32" s="265"/>
      <c r="BF32" s="601">
        <v>26</v>
      </c>
      <c r="BG32" s="600">
        <f t="shared" si="38"/>
        <v>41452</v>
      </c>
      <c r="BH32" s="600">
        <f t="shared" si="11"/>
        <v>41458</v>
      </c>
      <c r="BI32" s="1162"/>
      <c r="BJ32" s="265"/>
      <c r="BK32" s="599">
        <v>26</v>
      </c>
      <c r="BL32" s="598">
        <f t="shared" si="39"/>
        <v>41081</v>
      </c>
      <c r="BM32" s="598">
        <f t="shared" si="12"/>
        <v>41087</v>
      </c>
      <c r="BN32" s="1164"/>
      <c r="BO32" s="265"/>
      <c r="BP32" s="599">
        <v>26</v>
      </c>
      <c r="BQ32" s="598">
        <f t="shared" si="40"/>
        <v>40717</v>
      </c>
      <c r="BR32" s="598">
        <f t="shared" si="13"/>
        <v>40723</v>
      </c>
      <c r="BS32" s="1164"/>
      <c r="BT32" s="265"/>
      <c r="BU32" s="610">
        <v>26</v>
      </c>
      <c r="BV32" s="609">
        <f t="shared" si="41"/>
        <v>40357</v>
      </c>
      <c r="BW32" s="609">
        <f t="shared" si="14"/>
        <v>40363</v>
      </c>
      <c r="BX32" s="1167"/>
      <c r="BY32" s="652"/>
      <c r="BZ32" s="599">
        <v>26</v>
      </c>
      <c r="CA32" s="598">
        <f t="shared" si="42"/>
        <v>40353</v>
      </c>
      <c r="CB32" s="598">
        <f t="shared" si="15"/>
        <v>40359</v>
      </c>
      <c r="CC32" s="1164"/>
      <c r="CD32" s="265"/>
      <c r="CE32" s="664">
        <v>26</v>
      </c>
      <c r="CF32" s="663">
        <f t="shared" si="43"/>
        <v>39986</v>
      </c>
      <c r="CG32" s="663">
        <f t="shared" si="16"/>
        <v>39992</v>
      </c>
      <c r="CH32" s="1202"/>
      <c r="CI32" s="665"/>
      <c r="CJ32" s="664">
        <v>26</v>
      </c>
      <c r="CK32" s="663">
        <f t="shared" si="44"/>
        <v>39989</v>
      </c>
      <c r="CL32" s="663">
        <f t="shared" si="17"/>
        <v>39995</v>
      </c>
      <c r="CM32" s="1202"/>
      <c r="CN32" s="1224"/>
      <c r="CO32" s="265"/>
      <c r="CP32" s="651">
        <v>26</v>
      </c>
      <c r="CQ32" s="594">
        <f t="shared" si="45"/>
        <v>39622</v>
      </c>
      <c r="CR32" s="594">
        <f t="shared" si="18"/>
        <v>39628</v>
      </c>
      <c r="CS32" s="1174"/>
      <c r="CT32" s="546"/>
      <c r="CU32" s="651">
        <v>26</v>
      </c>
      <c r="CV32" s="594">
        <f t="shared" si="46"/>
        <v>39625</v>
      </c>
      <c r="CW32" s="594">
        <f t="shared" si="19"/>
        <v>39631</v>
      </c>
      <c r="CX32" s="1174"/>
      <c r="CY32" s="6"/>
      <c r="CZ32" s="593">
        <v>26</v>
      </c>
      <c r="DA32" s="594">
        <f t="shared" si="47"/>
        <v>39258</v>
      </c>
      <c r="DB32" s="594">
        <f t="shared" si="20"/>
        <v>39264</v>
      </c>
      <c r="DC32" s="1174"/>
      <c r="DD32" s="546"/>
      <c r="DE32" s="545">
        <v>26</v>
      </c>
      <c r="DF32" s="544">
        <f t="shared" si="48"/>
        <v>39254</v>
      </c>
      <c r="DG32" s="544">
        <f t="shared" si="21"/>
        <v>39260</v>
      </c>
      <c r="DH32" s="1173"/>
      <c r="DI32" s="1"/>
      <c r="DJ32" s="593">
        <v>26</v>
      </c>
      <c r="DK32" s="591">
        <f t="shared" si="49"/>
        <v>38894</v>
      </c>
      <c r="DL32" s="591">
        <f t="shared" si="22"/>
        <v>38900</v>
      </c>
      <c r="DM32" s="1212"/>
      <c r="DN32" s="540"/>
      <c r="DO32" s="592">
        <v>26</v>
      </c>
      <c r="DP32" s="591">
        <f t="shared" si="50"/>
        <v>38890</v>
      </c>
      <c r="DQ32" s="591">
        <f t="shared" si="23"/>
        <v>38896</v>
      </c>
      <c r="DR32" s="1174"/>
      <c r="DS32" s="1"/>
      <c r="DT32" s="593">
        <v>26</v>
      </c>
      <c r="DU32" s="591">
        <f t="shared" si="51"/>
        <v>38530</v>
      </c>
      <c r="DV32" s="591">
        <f t="shared" si="24"/>
        <v>38536</v>
      </c>
      <c r="DW32" s="1212"/>
      <c r="DX32" s="540"/>
      <c r="DY32" s="592">
        <v>26</v>
      </c>
      <c r="DZ32" s="591">
        <f t="shared" si="52"/>
        <v>38526</v>
      </c>
      <c r="EA32" s="591">
        <f t="shared" si="25"/>
        <v>38532</v>
      </c>
      <c r="EB32" s="1174"/>
      <c r="ED32" s="593">
        <v>26</v>
      </c>
      <c r="EE32" s="591">
        <f t="shared" si="53"/>
        <v>38159</v>
      </c>
      <c r="EF32" s="591">
        <f t="shared" si="26"/>
        <v>38165</v>
      </c>
      <c r="EG32" s="1177"/>
      <c r="EH32" s="540"/>
      <c r="EI32" s="592">
        <v>26</v>
      </c>
      <c r="EJ32" s="591">
        <f t="shared" si="54"/>
        <v>38162</v>
      </c>
      <c r="EK32" s="591">
        <f t="shared" si="27"/>
        <v>38168</v>
      </c>
      <c r="EL32" s="1174"/>
      <c r="EN32" s="590">
        <v>26</v>
      </c>
      <c r="EO32" s="589">
        <f t="shared" si="55"/>
        <v>37795</v>
      </c>
      <c r="EP32" s="589">
        <f t="shared" si="28"/>
        <v>37801</v>
      </c>
      <c r="EQ32" s="1161"/>
      <c r="ES32" s="590">
        <v>26</v>
      </c>
      <c r="ET32" s="589">
        <f t="shared" si="56"/>
        <v>37798</v>
      </c>
      <c r="EU32" s="589">
        <f t="shared" si="29"/>
        <v>37804</v>
      </c>
      <c r="EV32" s="1161"/>
    </row>
    <row r="33" spans="1:152" ht="18.95" customHeight="1" thickTop="1" thickBot="1">
      <c r="A33" s="1"/>
      <c r="B33" s="1"/>
      <c r="R33" s="973">
        <v>27</v>
      </c>
      <c r="S33" s="974">
        <f t="shared" si="30"/>
        <v>44014</v>
      </c>
      <c r="T33" s="974">
        <f t="shared" si="0"/>
        <v>44020</v>
      </c>
      <c r="U33" s="975">
        <f t="shared" si="31"/>
        <v>44022</v>
      </c>
      <c r="V33" s="1308" t="s">
        <v>785</v>
      </c>
      <c r="W33" s="6"/>
      <c r="X33" s="608">
        <v>27</v>
      </c>
      <c r="Y33" s="607">
        <f t="shared" si="32"/>
        <v>43650</v>
      </c>
      <c r="Z33" s="607">
        <f t="shared" si="1"/>
        <v>43656</v>
      </c>
      <c r="AA33" s="606">
        <f t="shared" si="2"/>
        <v>43658</v>
      </c>
      <c r="AB33" s="1058" t="s">
        <v>785</v>
      </c>
      <c r="AC33" s="6"/>
      <c r="AD33" s="608">
        <v>27</v>
      </c>
      <c r="AE33" s="631">
        <f t="shared" si="33"/>
        <v>43286</v>
      </c>
      <c r="AF33" s="631">
        <f t="shared" si="3"/>
        <v>43292</v>
      </c>
      <c r="AG33" s="630">
        <f t="shared" si="4"/>
        <v>43294</v>
      </c>
      <c r="AH33" s="1058" t="s">
        <v>785</v>
      </c>
      <c r="AI33" s="6"/>
      <c r="AJ33" s="662">
        <v>27</v>
      </c>
      <c r="AK33" s="661">
        <f t="shared" si="34"/>
        <v>42915</v>
      </c>
      <c r="AL33" s="661">
        <f t="shared" si="5"/>
        <v>42921</v>
      </c>
      <c r="AM33" s="641">
        <f t="shared" si="6"/>
        <v>42923</v>
      </c>
      <c r="AN33" s="1186" t="s">
        <v>785</v>
      </c>
      <c r="AO33" s="6"/>
      <c r="AP33" s="660">
        <v>27</v>
      </c>
      <c r="AQ33" s="659">
        <f t="shared" si="35"/>
        <v>42551</v>
      </c>
      <c r="AR33" s="659">
        <f t="shared" si="7"/>
        <v>42557</v>
      </c>
      <c r="AS33" s="640">
        <f t="shared" si="8"/>
        <v>42559</v>
      </c>
      <c r="AT33" s="1189" t="s">
        <v>785</v>
      </c>
      <c r="AU33" s="6"/>
      <c r="AV33" s="660">
        <v>27</v>
      </c>
      <c r="AW33" s="659">
        <f t="shared" si="36"/>
        <v>42187</v>
      </c>
      <c r="AX33" s="659">
        <f t="shared" si="9"/>
        <v>42193</v>
      </c>
      <c r="AY33" s="1163" t="s">
        <v>785</v>
      </c>
      <c r="AZ33" s="6"/>
      <c r="BA33" s="660">
        <v>27</v>
      </c>
      <c r="BB33" s="659">
        <f t="shared" si="37"/>
        <v>41823</v>
      </c>
      <c r="BC33" s="659">
        <f t="shared" si="10"/>
        <v>41829</v>
      </c>
      <c r="BD33" s="1163" t="s">
        <v>785</v>
      </c>
      <c r="BE33" s="6"/>
      <c r="BF33" s="660">
        <v>27</v>
      </c>
      <c r="BG33" s="659">
        <f t="shared" si="38"/>
        <v>41459</v>
      </c>
      <c r="BH33" s="659">
        <f t="shared" si="11"/>
        <v>41465</v>
      </c>
      <c r="BI33" s="1163" t="s">
        <v>785</v>
      </c>
      <c r="BJ33" s="6"/>
      <c r="BK33" s="637">
        <v>27</v>
      </c>
      <c r="BL33" s="636">
        <f t="shared" si="39"/>
        <v>41088</v>
      </c>
      <c r="BM33" s="636">
        <f t="shared" si="12"/>
        <v>41094</v>
      </c>
      <c r="BN33" s="1152" t="s">
        <v>785</v>
      </c>
      <c r="BO33" s="6"/>
      <c r="BP33" s="637">
        <v>27</v>
      </c>
      <c r="BQ33" s="636">
        <f t="shared" si="40"/>
        <v>40724</v>
      </c>
      <c r="BR33" s="636">
        <f t="shared" si="13"/>
        <v>40730</v>
      </c>
      <c r="BS33" s="1152" t="s">
        <v>785</v>
      </c>
      <c r="BT33" s="6"/>
      <c r="BU33" s="625">
        <v>27</v>
      </c>
      <c r="BV33" s="624">
        <f t="shared" si="41"/>
        <v>40364</v>
      </c>
      <c r="BW33" s="624">
        <f t="shared" si="14"/>
        <v>40370</v>
      </c>
      <c r="BX33" s="1165" t="s">
        <v>785</v>
      </c>
      <c r="BY33" s="658"/>
      <c r="BZ33" s="637">
        <v>27</v>
      </c>
      <c r="CA33" s="636">
        <f t="shared" si="42"/>
        <v>40360</v>
      </c>
      <c r="CB33" s="636">
        <f t="shared" si="15"/>
        <v>40366</v>
      </c>
      <c r="CC33" s="1152" t="s">
        <v>785</v>
      </c>
      <c r="CD33" s="6"/>
      <c r="CE33" s="571">
        <v>27</v>
      </c>
      <c r="CF33" s="570">
        <f t="shared" si="43"/>
        <v>39993</v>
      </c>
      <c r="CG33" s="570">
        <f t="shared" si="16"/>
        <v>39999</v>
      </c>
      <c r="CH33" s="1155" t="s">
        <v>785</v>
      </c>
      <c r="CI33" s="76"/>
      <c r="CJ33" s="569">
        <v>27</v>
      </c>
      <c r="CK33" s="568">
        <f t="shared" si="44"/>
        <v>39996</v>
      </c>
      <c r="CL33" s="568">
        <f t="shared" si="17"/>
        <v>40002</v>
      </c>
      <c r="CM33" s="1170" t="s">
        <v>785</v>
      </c>
      <c r="CN33" s="1224"/>
      <c r="CO33" s="6"/>
      <c r="CP33" s="657">
        <v>27</v>
      </c>
      <c r="CQ33" s="619">
        <f t="shared" si="45"/>
        <v>39629</v>
      </c>
      <c r="CR33" s="619">
        <f t="shared" si="18"/>
        <v>39635</v>
      </c>
      <c r="CS33" s="1172" t="s">
        <v>790</v>
      </c>
      <c r="CT33" s="546"/>
      <c r="CU33" s="656">
        <v>27</v>
      </c>
      <c r="CV33" s="568">
        <f t="shared" si="46"/>
        <v>39632</v>
      </c>
      <c r="CW33" s="568">
        <f t="shared" si="19"/>
        <v>39638</v>
      </c>
      <c r="CX33" s="1172" t="s">
        <v>790</v>
      </c>
      <c r="CY33" s="6"/>
      <c r="CZ33" s="623">
        <v>27</v>
      </c>
      <c r="DA33" s="619">
        <f t="shared" si="47"/>
        <v>39265</v>
      </c>
      <c r="DB33" s="619">
        <f t="shared" si="20"/>
        <v>39271</v>
      </c>
      <c r="DC33" s="1172" t="s">
        <v>785</v>
      </c>
      <c r="DD33" s="546"/>
      <c r="DE33" s="595">
        <v>27</v>
      </c>
      <c r="DF33" s="594">
        <f t="shared" si="48"/>
        <v>39261</v>
      </c>
      <c r="DG33" s="594">
        <f t="shared" si="21"/>
        <v>39267</v>
      </c>
      <c r="DH33" s="1174"/>
      <c r="DI33" s="1"/>
      <c r="DJ33" s="623">
        <v>27</v>
      </c>
      <c r="DK33" s="617">
        <f t="shared" si="49"/>
        <v>38901</v>
      </c>
      <c r="DL33" s="617">
        <f t="shared" si="22"/>
        <v>38907</v>
      </c>
      <c r="DM33" s="1210" t="s">
        <v>785</v>
      </c>
      <c r="DN33" s="540"/>
      <c r="DO33" s="618">
        <v>27</v>
      </c>
      <c r="DP33" s="617">
        <f t="shared" si="50"/>
        <v>38897</v>
      </c>
      <c r="DQ33" s="617">
        <f t="shared" si="23"/>
        <v>38903</v>
      </c>
      <c r="DR33" s="1172" t="s">
        <v>785</v>
      </c>
      <c r="DS33" s="1"/>
      <c r="DT33" s="623">
        <v>27</v>
      </c>
      <c r="DU33" s="617">
        <f t="shared" si="51"/>
        <v>38537</v>
      </c>
      <c r="DV33" s="617">
        <f t="shared" si="24"/>
        <v>38543</v>
      </c>
      <c r="DW33" s="1210" t="s">
        <v>785</v>
      </c>
      <c r="DX33" s="540"/>
      <c r="DY33" s="618">
        <v>27</v>
      </c>
      <c r="DZ33" s="617">
        <f t="shared" si="52"/>
        <v>38533</v>
      </c>
      <c r="EA33" s="617">
        <f t="shared" si="25"/>
        <v>38539</v>
      </c>
      <c r="EB33" s="1172" t="s">
        <v>785</v>
      </c>
      <c r="ED33" s="569">
        <v>27</v>
      </c>
      <c r="EE33" s="574">
        <f t="shared" si="53"/>
        <v>38166</v>
      </c>
      <c r="EF33" s="574">
        <f t="shared" si="26"/>
        <v>38172</v>
      </c>
      <c r="EG33" s="1175" t="s">
        <v>785</v>
      </c>
      <c r="EH33" s="540"/>
      <c r="EI33" s="575">
        <v>27</v>
      </c>
      <c r="EJ33" s="574">
        <f t="shared" si="54"/>
        <v>38169</v>
      </c>
      <c r="EK33" s="574">
        <f t="shared" si="27"/>
        <v>38175</v>
      </c>
      <c r="EL33" s="1172" t="s">
        <v>785</v>
      </c>
      <c r="EN33" s="573">
        <v>27</v>
      </c>
      <c r="EO33" s="572">
        <f t="shared" si="55"/>
        <v>37802</v>
      </c>
      <c r="EP33" s="572">
        <f t="shared" si="28"/>
        <v>37808</v>
      </c>
      <c r="EQ33" s="1132" t="s">
        <v>785</v>
      </c>
      <c r="ES33" s="573">
        <v>27</v>
      </c>
      <c r="ET33" s="572">
        <f t="shared" si="56"/>
        <v>37805</v>
      </c>
      <c r="EU33" s="572">
        <f t="shared" si="29"/>
        <v>37811</v>
      </c>
      <c r="EV33" s="1132" t="s">
        <v>785</v>
      </c>
    </row>
    <row r="34" spans="1:152" ht="18.95" customHeight="1" thickTop="1">
      <c r="A34" s="1"/>
      <c r="B34" s="1"/>
      <c r="R34" s="969">
        <v>28</v>
      </c>
      <c r="S34" s="561">
        <f t="shared" si="30"/>
        <v>44021</v>
      </c>
      <c r="T34" s="561">
        <f t="shared" si="0"/>
        <v>44027</v>
      </c>
      <c r="U34" s="498">
        <f t="shared" si="31"/>
        <v>44029</v>
      </c>
      <c r="V34" s="1309"/>
      <c r="W34" s="6"/>
      <c r="X34" s="567">
        <v>28</v>
      </c>
      <c r="Y34" s="566">
        <f t="shared" si="32"/>
        <v>43657</v>
      </c>
      <c r="Z34" s="566">
        <f t="shared" si="1"/>
        <v>43663</v>
      </c>
      <c r="AA34" s="565">
        <f t="shared" si="2"/>
        <v>43665</v>
      </c>
      <c r="AB34" s="1059"/>
      <c r="AC34" s="6"/>
      <c r="AD34" s="567">
        <v>28</v>
      </c>
      <c r="AE34" s="616">
        <f t="shared" si="33"/>
        <v>43293</v>
      </c>
      <c r="AF34" s="616">
        <f t="shared" si="3"/>
        <v>43299</v>
      </c>
      <c r="AG34" s="565">
        <f t="shared" si="4"/>
        <v>43301</v>
      </c>
      <c r="AH34" s="1059"/>
      <c r="AI34" s="6"/>
      <c r="AJ34" s="587">
        <v>28</v>
      </c>
      <c r="AK34" s="586">
        <f t="shared" si="34"/>
        <v>42922</v>
      </c>
      <c r="AL34" s="586">
        <f t="shared" si="5"/>
        <v>42928</v>
      </c>
      <c r="AM34" s="558">
        <f t="shared" si="6"/>
        <v>42930</v>
      </c>
      <c r="AN34" s="1187"/>
      <c r="AO34" s="6"/>
      <c r="AP34" s="584">
        <v>28</v>
      </c>
      <c r="AQ34" s="583">
        <f t="shared" si="35"/>
        <v>42558</v>
      </c>
      <c r="AR34" s="583">
        <f t="shared" si="7"/>
        <v>42564</v>
      </c>
      <c r="AS34" s="611">
        <f t="shared" si="8"/>
        <v>42566</v>
      </c>
      <c r="AT34" s="1190"/>
      <c r="AU34" s="6"/>
      <c r="AV34" s="584">
        <v>28</v>
      </c>
      <c r="AW34" s="583">
        <f t="shared" si="36"/>
        <v>42194</v>
      </c>
      <c r="AX34" s="583">
        <f t="shared" si="9"/>
        <v>42200</v>
      </c>
      <c r="AY34" s="1148"/>
      <c r="AZ34" s="6"/>
      <c r="BA34" s="584">
        <v>28</v>
      </c>
      <c r="BB34" s="583">
        <f t="shared" si="37"/>
        <v>41830</v>
      </c>
      <c r="BC34" s="583">
        <f t="shared" si="10"/>
        <v>41836</v>
      </c>
      <c r="BD34" s="1148"/>
      <c r="BE34" s="6"/>
      <c r="BF34" s="584">
        <v>28</v>
      </c>
      <c r="BG34" s="583">
        <f t="shared" si="38"/>
        <v>41466</v>
      </c>
      <c r="BH34" s="583">
        <f t="shared" si="11"/>
        <v>41472</v>
      </c>
      <c r="BI34" s="1148"/>
      <c r="BJ34" s="6"/>
      <c r="BK34" s="554">
        <v>28</v>
      </c>
      <c r="BL34" s="553">
        <f t="shared" si="39"/>
        <v>41095</v>
      </c>
      <c r="BM34" s="553">
        <f t="shared" si="12"/>
        <v>41101</v>
      </c>
      <c r="BN34" s="1153"/>
      <c r="BO34" s="6"/>
      <c r="BP34" s="554">
        <v>28</v>
      </c>
      <c r="BQ34" s="553">
        <f t="shared" si="40"/>
        <v>40731</v>
      </c>
      <c r="BR34" s="553">
        <f t="shared" si="13"/>
        <v>40737</v>
      </c>
      <c r="BS34" s="1153"/>
      <c r="BT34" s="6"/>
      <c r="BU34" s="552">
        <v>28</v>
      </c>
      <c r="BV34" s="551">
        <f t="shared" si="41"/>
        <v>40371</v>
      </c>
      <c r="BW34" s="551">
        <f t="shared" si="14"/>
        <v>40377</v>
      </c>
      <c r="BX34" s="1166"/>
      <c r="BY34" s="550"/>
      <c r="BZ34" s="554">
        <v>28</v>
      </c>
      <c r="CA34" s="553">
        <f t="shared" si="42"/>
        <v>40367</v>
      </c>
      <c r="CB34" s="553">
        <f t="shared" si="15"/>
        <v>40373</v>
      </c>
      <c r="CC34" s="1153"/>
      <c r="CD34" s="6"/>
      <c r="CE34" s="571">
        <v>28</v>
      </c>
      <c r="CF34" s="570">
        <f t="shared" si="43"/>
        <v>40000</v>
      </c>
      <c r="CG34" s="570">
        <f t="shared" si="16"/>
        <v>40006</v>
      </c>
      <c r="CH34" s="1155"/>
      <c r="CI34" s="73"/>
      <c r="CJ34" s="543">
        <v>28</v>
      </c>
      <c r="CK34" s="544">
        <f t="shared" si="44"/>
        <v>40003</v>
      </c>
      <c r="CL34" s="544">
        <f t="shared" si="17"/>
        <v>40009</v>
      </c>
      <c r="CM34" s="1170"/>
      <c r="CN34" s="1224"/>
      <c r="CO34" s="6"/>
      <c r="CP34" s="654">
        <v>28</v>
      </c>
      <c r="CQ34" s="544">
        <f t="shared" si="45"/>
        <v>39636</v>
      </c>
      <c r="CR34" s="544">
        <f t="shared" si="18"/>
        <v>39642</v>
      </c>
      <c r="CS34" s="1173"/>
      <c r="CT34" s="546"/>
      <c r="CU34" s="655">
        <v>28</v>
      </c>
      <c r="CV34" s="568">
        <f t="shared" si="46"/>
        <v>39639</v>
      </c>
      <c r="CW34" s="568">
        <f t="shared" si="19"/>
        <v>39645</v>
      </c>
      <c r="CX34" s="1173"/>
      <c r="CY34" s="6"/>
      <c r="CZ34" s="543">
        <v>28</v>
      </c>
      <c r="DA34" s="544">
        <f t="shared" si="47"/>
        <v>39272</v>
      </c>
      <c r="DB34" s="544">
        <f t="shared" si="20"/>
        <v>39278</v>
      </c>
      <c r="DC34" s="1173"/>
      <c r="DD34" s="546"/>
      <c r="DE34" s="620">
        <v>28</v>
      </c>
      <c r="DF34" s="619">
        <f t="shared" si="48"/>
        <v>39268</v>
      </c>
      <c r="DG34" s="619">
        <f t="shared" si="21"/>
        <v>39274</v>
      </c>
      <c r="DH34" s="1172" t="s">
        <v>785</v>
      </c>
      <c r="DI34" s="1"/>
      <c r="DJ34" s="543">
        <v>28</v>
      </c>
      <c r="DK34" s="538">
        <f t="shared" si="49"/>
        <v>38908</v>
      </c>
      <c r="DL34" s="538">
        <f t="shared" si="22"/>
        <v>38914</v>
      </c>
      <c r="DM34" s="1211"/>
      <c r="DN34" s="540"/>
      <c r="DO34" s="542">
        <v>28</v>
      </c>
      <c r="DP34" s="538">
        <f t="shared" si="50"/>
        <v>38904</v>
      </c>
      <c r="DQ34" s="538">
        <f t="shared" si="23"/>
        <v>38910</v>
      </c>
      <c r="DR34" s="1173"/>
      <c r="DS34" s="1"/>
      <c r="DT34" s="543">
        <v>28</v>
      </c>
      <c r="DU34" s="538">
        <f t="shared" si="51"/>
        <v>38544</v>
      </c>
      <c r="DV34" s="538">
        <f t="shared" si="24"/>
        <v>38550</v>
      </c>
      <c r="DW34" s="1211"/>
      <c r="DX34" s="540"/>
      <c r="DY34" s="542">
        <v>28</v>
      </c>
      <c r="DZ34" s="538">
        <f t="shared" si="52"/>
        <v>38540</v>
      </c>
      <c r="EA34" s="538">
        <f t="shared" si="25"/>
        <v>38546</v>
      </c>
      <c r="EB34" s="1173"/>
      <c r="ED34" s="543">
        <v>28</v>
      </c>
      <c r="EE34" s="538">
        <f t="shared" si="53"/>
        <v>38173</v>
      </c>
      <c r="EF34" s="538">
        <f t="shared" si="26"/>
        <v>38179</v>
      </c>
      <c r="EG34" s="1176"/>
      <c r="EH34" s="540"/>
      <c r="EI34" s="542">
        <v>28</v>
      </c>
      <c r="EJ34" s="538">
        <f t="shared" si="54"/>
        <v>38176</v>
      </c>
      <c r="EK34" s="538">
        <f t="shared" si="27"/>
        <v>38182</v>
      </c>
      <c r="EL34" s="1173"/>
      <c r="EN34" s="563">
        <v>28</v>
      </c>
      <c r="EO34" s="562">
        <f t="shared" si="55"/>
        <v>37809</v>
      </c>
      <c r="EP34" s="562">
        <f t="shared" si="28"/>
        <v>37815</v>
      </c>
      <c r="EQ34" s="1133"/>
      <c r="ES34" s="563">
        <v>28</v>
      </c>
      <c r="ET34" s="562">
        <f t="shared" si="56"/>
        <v>37812</v>
      </c>
      <c r="EU34" s="562">
        <f t="shared" si="29"/>
        <v>37818</v>
      </c>
      <c r="EV34" s="1133"/>
    </row>
    <row r="35" spans="1:152" ht="18.95" customHeight="1">
      <c r="A35" s="1"/>
      <c r="B35" s="1"/>
      <c r="R35" s="969">
        <v>29</v>
      </c>
      <c r="S35" s="561">
        <f t="shared" si="30"/>
        <v>44028</v>
      </c>
      <c r="T35" s="561">
        <f t="shared" si="0"/>
        <v>44034</v>
      </c>
      <c r="U35" s="498">
        <f t="shared" si="31"/>
        <v>44036</v>
      </c>
      <c r="V35" s="1309"/>
      <c r="W35" s="6"/>
      <c r="X35" s="567">
        <v>29</v>
      </c>
      <c r="Y35" s="566">
        <f t="shared" si="32"/>
        <v>43664</v>
      </c>
      <c r="Z35" s="566">
        <f t="shared" si="1"/>
        <v>43670</v>
      </c>
      <c r="AA35" s="565">
        <f t="shared" si="2"/>
        <v>43672</v>
      </c>
      <c r="AB35" s="1059"/>
      <c r="AC35" s="6"/>
      <c r="AD35" s="567">
        <v>29</v>
      </c>
      <c r="AE35" s="616">
        <f t="shared" si="33"/>
        <v>43300</v>
      </c>
      <c r="AF35" s="616">
        <f t="shared" si="3"/>
        <v>43306</v>
      </c>
      <c r="AG35" s="565">
        <f t="shared" si="4"/>
        <v>43308</v>
      </c>
      <c r="AH35" s="1059"/>
      <c r="AI35" s="6"/>
      <c r="AJ35" s="560">
        <v>29</v>
      </c>
      <c r="AK35" s="559">
        <f t="shared" si="34"/>
        <v>42929</v>
      </c>
      <c r="AL35" s="559">
        <f t="shared" si="5"/>
        <v>42935</v>
      </c>
      <c r="AM35" s="558">
        <f t="shared" si="6"/>
        <v>42937</v>
      </c>
      <c r="AN35" s="1187"/>
      <c r="AO35" s="6"/>
      <c r="AP35" s="556">
        <v>29</v>
      </c>
      <c r="AQ35" s="555">
        <f t="shared" si="35"/>
        <v>42565</v>
      </c>
      <c r="AR35" s="555">
        <f t="shared" si="7"/>
        <v>42571</v>
      </c>
      <c r="AS35" s="611">
        <f t="shared" si="8"/>
        <v>42573</v>
      </c>
      <c r="AT35" s="1190"/>
      <c r="AU35" s="6"/>
      <c r="AV35" s="556">
        <v>29</v>
      </c>
      <c r="AW35" s="555">
        <f t="shared" si="36"/>
        <v>42201</v>
      </c>
      <c r="AX35" s="555">
        <f t="shared" si="9"/>
        <v>42207</v>
      </c>
      <c r="AY35" s="1148"/>
      <c r="AZ35" s="6"/>
      <c r="BA35" s="556">
        <v>29</v>
      </c>
      <c r="BB35" s="555">
        <f t="shared" si="37"/>
        <v>41837</v>
      </c>
      <c r="BC35" s="555">
        <f t="shared" si="10"/>
        <v>41843</v>
      </c>
      <c r="BD35" s="1148"/>
      <c r="BE35" s="6"/>
      <c r="BF35" s="556">
        <v>29</v>
      </c>
      <c r="BG35" s="555">
        <f t="shared" si="38"/>
        <v>41473</v>
      </c>
      <c r="BH35" s="555">
        <f t="shared" si="11"/>
        <v>41479</v>
      </c>
      <c r="BI35" s="1148"/>
      <c r="BJ35" s="6"/>
      <c r="BK35" s="554">
        <v>29</v>
      </c>
      <c r="BL35" s="553">
        <f t="shared" si="39"/>
        <v>41102</v>
      </c>
      <c r="BM35" s="553">
        <f t="shared" si="12"/>
        <v>41108</v>
      </c>
      <c r="BN35" s="1153"/>
      <c r="BO35" s="6"/>
      <c r="BP35" s="554">
        <v>29</v>
      </c>
      <c r="BQ35" s="553">
        <f t="shared" si="40"/>
        <v>40738</v>
      </c>
      <c r="BR35" s="553">
        <f t="shared" si="13"/>
        <v>40744</v>
      </c>
      <c r="BS35" s="1153"/>
      <c r="BT35" s="6"/>
      <c r="BU35" s="552">
        <v>29</v>
      </c>
      <c r="BV35" s="551">
        <f t="shared" si="41"/>
        <v>40378</v>
      </c>
      <c r="BW35" s="551">
        <f t="shared" si="14"/>
        <v>40384</v>
      </c>
      <c r="BX35" s="1166"/>
      <c r="BY35" s="550"/>
      <c r="BZ35" s="554">
        <v>29</v>
      </c>
      <c r="CA35" s="553">
        <f t="shared" si="42"/>
        <v>40374</v>
      </c>
      <c r="CB35" s="553">
        <f t="shared" si="15"/>
        <v>40380</v>
      </c>
      <c r="CC35" s="1153"/>
      <c r="CD35" s="6"/>
      <c r="CE35" s="548">
        <v>29</v>
      </c>
      <c r="CF35" s="547">
        <f t="shared" si="43"/>
        <v>40007</v>
      </c>
      <c r="CG35" s="547">
        <f t="shared" si="16"/>
        <v>40013</v>
      </c>
      <c r="CH35" s="1155"/>
      <c r="CI35" s="73"/>
      <c r="CJ35" s="543">
        <v>29</v>
      </c>
      <c r="CK35" s="544">
        <f t="shared" si="44"/>
        <v>40010</v>
      </c>
      <c r="CL35" s="544">
        <f t="shared" si="17"/>
        <v>40016</v>
      </c>
      <c r="CM35" s="1170"/>
      <c r="CN35" s="1224"/>
      <c r="CO35" s="6"/>
      <c r="CP35" s="654">
        <v>29</v>
      </c>
      <c r="CQ35" s="544">
        <f t="shared" si="45"/>
        <v>39643</v>
      </c>
      <c r="CR35" s="544">
        <f t="shared" si="18"/>
        <v>39649</v>
      </c>
      <c r="CS35" s="1173"/>
      <c r="CT35" s="546"/>
      <c r="CU35" s="653">
        <v>29</v>
      </c>
      <c r="CV35" s="544">
        <f t="shared" si="46"/>
        <v>39646</v>
      </c>
      <c r="CW35" s="544">
        <f t="shared" si="19"/>
        <v>39652</v>
      </c>
      <c r="CX35" s="1173"/>
      <c r="CY35" s="6"/>
      <c r="CZ35" s="543">
        <v>29</v>
      </c>
      <c r="DA35" s="544">
        <f t="shared" si="47"/>
        <v>39279</v>
      </c>
      <c r="DB35" s="544">
        <f t="shared" si="20"/>
        <v>39285</v>
      </c>
      <c r="DC35" s="1173"/>
      <c r="DD35" s="546"/>
      <c r="DE35" s="545">
        <v>29</v>
      </c>
      <c r="DF35" s="544">
        <f t="shared" si="48"/>
        <v>39275</v>
      </c>
      <c r="DG35" s="544">
        <f t="shared" si="21"/>
        <v>39281</v>
      </c>
      <c r="DH35" s="1173"/>
      <c r="DI35" s="1"/>
      <c r="DJ35" s="543">
        <v>29</v>
      </c>
      <c r="DK35" s="538">
        <f t="shared" si="49"/>
        <v>38915</v>
      </c>
      <c r="DL35" s="538">
        <f t="shared" si="22"/>
        <v>38921</v>
      </c>
      <c r="DM35" s="1211"/>
      <c r="DN35" s="540"/>
      <c r="DO35" s="542">
        <v>29</v>
      </c>
      <c r="DP35" s="538">
        <f t="shared" si="50"/>
        <v>38911</v>
      </c>
      <c r="DQ35" s="538">
        <f t="shared" si="23"/>
        <v>38917</v>
      </c>
      <c r="DR35" s="1173"/>
      <c r="DS35" s="1"/>
      <c r="DT35" s="543">
        <v>29</v>
      </c>
      <c r="DU35" s="538">
        <f t="shared" si="51"/>
        <v>38551</v>
      </c>
      <c r="DV35" s="538">
        <f t="shared" si="24"/>
        <v>38557</v>
      </c>
      <c r="DW35" s="1211"/>
      <c r="DX35" s="540"/>
      <c r="DY35" s="542">
        <v>29</v>
      </c>
      <c r="DZ35" s="538">
        <f t="shared" si="52"/>
        <v>38547</v>
      </c>
      <c r="EA35" s="538">
        <f t="shared" si="25"/>
        <v>38553</v>
      </c>
      <c r="EB35" s="1173"/>
      <c r="ED35" s="543">
        <v>29</v>
      </c>
      <c r="EE35" s="538">
        <f t="shared" si="53"/>
        <v>38180</v>
      </c>
      <c r="EF35" s="538">
        <f t="shared" si="26"/>
        <v>38186</v>
      </c>
      <c r="EG35" s="1176"/>
      <c r="EH35" s="540"/>
      <c r="EI35" s="542">
        <v>29</v>
      </c>
      <c r="EJ35" s="538">
        <f t="shared" si="54"/>
        <v>38183</v>
      </c>
      <c r="EK35" s="538">
        <f t="shared" si="27"/>
        <v>38189</v>
      </c>
      <c r="EL35" s="1173"/>
      <c r="EN35" s="563">
        <v>29</v>
      </c>
      <c r="EO35" s="562">
        <f t="shared" si="55"/>
        <v>37816</v>
      </c>
      <c r="EP35" s="562">
        <f t="shared" si="28"/>
        <v>37822</v>
      </c>
      <c r="EQ35" s="1133"/>
      <c r="ES35" s="563">
        <v>29</v>
      </c>
      <c r="ET35" s="562">
        <f t="shared" si="56"/>
        <v>37819</v>
      </c>
      <c r="EU35" s="562">
        <f t="shared" si="29"/>
        <v>37825</v>
      </c>
      <c r="EV35" s="1133"/>
    </row>
    <row r="36" spans="1:152" ht="18.95" customHeight="1" thickBot="1">
      <c r="A36" s="1"/>
      <c r="B36" s="1"/>
      <c r="R36" s="970">
        <v>30</v>
      </c>
      <c r="S36" s="971">
        <f t="shared" si="30"/>
        <v>44035</v>
      </c>
      <c r="T36" s="971">
        <f t="shared" si="0"/>
        <v>44041</v>
      </c>
      <c r="U36" s="972">
        <f t="shared" si="31"/>
        <v>44043</v>
      </c>
      <c r="V36" s="1310"/>
      <c r="W36" s="6"/>
      <c r="X36" s="614">
        <v>30</v>
      </c>
      <c r="Y36" s="615">
        <f t="shared" si="32"/>
        <v>43671</v>
      </c>
      <c r="Z36" s="615">
        <f t="shared" si="1"/>
        <v>43677</v>
      </c>
      <c r="AA36" s="612">
        <f t="shared" si="2"/>
        <v>43679</v>
      </c>
      <c r="AB36" s="1060"/>
      <c r="AC36" s="6"/>
      <c r="AD36" s="614">
        <v>30</v>
      </c>
      <c r="AE36" s="613">
        <f t="shared" si="33"/>
        <v>43307</v>
      </c>
      <c r="AF36" s="613">
        <f t="shared" si="3"/>
        <v>43313</v>
      </c>
      <c r="AG36" s="644">
        <f t="shared" si="4"/>
        <v>43315</v>
      </c>
      <c r="AH36" s="1060"/>
      <c r="AI36" s="6"/>
      <c r="AJ36" s="605">
        <v>30</v>
      </c>
      <c r="AK36" s="604">
        <f t="shared" si="34"/>
        <v>42936</v>
      </c>
      <c r="AL36" s="604">
        <f t="shared" si="5"/>
        <v>42942</v>
      </c>
      <c r="AM36" s="603">
        <f t="shared" si="6"/>
        <v>42944</v>
      </c>
      <c r="AN36" s="1188"/>
      <c r="AO36" s="6"/>
      <c r="AP36" s="601">
        <v>30</v>
      </c>
      <c r="AQ36" s="600">
        <f t="shared" si="35"/>
        <v>42572</v>
      </c>
      <c r="AR36" s="600">
        <f t="shared" si="7"/>
        <v>42578</v>
      </c>
      <c r="AS36" s="602">
        <f t="shared" si="8"/>
        <v>42580</v>
      </c>
      <c r="AT36" s="1191"/>
      <c r="AU36" s="6"/>
      <c r="AV36" s="601">
        <v>30</v>
      </c>
      <c r="AW36" s="600">
        <f t="shared" si="36"/>
        <v>42208</v>
      </c>
      <c r="AX36" s="600">
        <f t="shared" si="9"/>
        <v>42214</v>
      </c>
      <c r="AY36" s="1162"/>
      <c r="AZ36" s="6"/>
      <c r="BA36" s="601">
        <v>30</v>
      </c>
      <c r="BB36" s="600">
        <f t="shared" si="37"/>
        <v>41844</v>
      </c>
      <c r="BC36" s="600">
        <f t="shared" si="10"/>
        <v>41850</v>
      </c>
      <c r="BD36" s="1162"/>
      <c r="BE36" s="6"/>
      <c r="BF36" s="601">
        <v>30</v>
      </c>
      <c r="BG36" s="600">
        <f t="shared" si="38"/>
        <v>41480</v>
      </c>
      <c r="BH36" s="600">
        <f t="shared" si="11"/>
        <v>41486</v>
      </c>
      <c r="BI36" s="1162"/>
      <c r="BJ36" s="6"/>
      <c r="BK36" s="599">
        <v>30</v>
      </c>
      <c r="BL36" s="598">
        <f t="shared" si="39"/>
        <v>41109</v>
      </c>
      <c r="BM36" s="598">
        <f t="shared" si="12"/>
        <v>41115</v>
      </c>
      <c r="BN36" s="1164"/>
      <c r="BO36" s="6"/>
      <c r="BP36" s="599">
        <v>30</v>
      </c>
      <c r="BQ36" s="598">
        <f t="shared" si="40"/>
        <v>40745</v>
      </c>
      <c r="BR36" s="598">
        <f t="shared" si="13"/>
        <v>40751</v>
      </c>
      <c r="BS36" s="1164"/>
      <c r="BT36" s="6"/>
      <c r="BU36" s="610">
        <v>30</v>
      </c>
      <c r="BV36" s="609">
        <f t="shared" si="41"/>
        <v>40385</v>
      </c>
      <c r="BW36" s="609">
        <f t="shared" si="14"/>
        <v>40391</v>
      </c>
      <c r="BX36" s="1167"/>
      <c r="BY36" s="652"/>
      <c r="BZ36" s="599">
        <v>30</v>
      </c>
      <c r="CA36" s="598">
        <f t="shared" si="42"/>
        <v>40381</v>
      </c>
      <c r="CB36" s="598">
        <f t="shared" si="15"/>
        <v>40387</v>
      </c>
      <c r="CC36" s="1164"/>
      <c r="CD36" s="6"/>
      <c r="CE36" s="597">
        <v>30</v>
      </c>
      <c r="CF36" s="596">
        <f t="shared" si="43"/>
        <v>40014</v>
      </c>
      <c r="CG36" s="596">
        <f t="shared" si="16"/>
        <v>40020</v>
      </c>
      <c r="CH36" s="1185"/>
      <c r="CI36" s="73"/>
      <c r="CJ36" s="593">
        <v>30</v>
      </c>
      <c r="CK36" s="594">
        <f t="shared" si="44"/>
        <v>40017</v>
      </c>
      <c r="CL36" s="594">
        <f t="shared" si="17"/>
        <v>40023</v>
      </c>
      <c r="CM36" s="1171"/>
      <c r="CN36" s="1224"/>
      <c r="CO36" s="6"/>
      <c r="CP36" s="651">
        <v>30</v>
      </c>
      <c r="CQ36" s="594">
        <f t="shared" si="45"/>
        <v>39650</v>
      </c>
      <c r="CR36" s="594">
        <f t="shared" si="18"/>
        <v>39656</v>
      </c>
      <c r="CS36" s="1174"/>
      <c r="CT36" s="546"/>
      <c r="CU36" s="651">
        <v>30</v>
      </c>
      <c r="CV36" s="594">
        <f t="shared" si="46"/>
        <v>39653</v>
      </c>
      <c r="CW36" s="594">
        <f t="shared" si="19"/>
        <v>39659</v>
      </c>
      <c r="CX36" s="1174"/>
      <c r="CY36" s="6"/>
      <c r="CZ36" s="593">
        <v>30</v>
      </c>
      <c r="DA36" s="594">
        <f t="shared" si="47"/>
        <v>39286</v>
      </c>
      <c r="DB36" s="594">
        <f t="shared" si="20"/>
        <v>39292</v>
      </c>
      <c r="DC36" s="1174"/>
      <c r="DD36" s="546"/>
      <c r="DE36" s="545">
        <v>30</v>
      </c>
      <c r="DF36" s="544">
        <f t="shared" si="48"/>
        <v>39282</v>
      </c>
      <c r="DG36" s="544">
        <f t="shared" si="21"/>
        <v>39288</v>
      </c>
      <c r="DH36" s="1173"/>
      <c r="DI36" s="1"/>
      <c r="DJ36" s="593">
        <v>30</v>
      </c>
      <c r="DK36" s="591">
        <f t="shared" si="49"/>
        <v>38922</v>
      </c>
      <c r="DL36" s="591">
        <f t="shared" si="22"/>
        <v>38928</v>
      </c>
      <c r="DM36" s="1212"/>
      <c r="DN36" s="540"/>
      <c r="DO36" s="592">
        <v>30</v>
      </c>
      <c r="DP36" s="591">
        <f t="shared" si="50"/>
        <v>38918</v>
      </c>
      <c r="DQ36" s="591">
        <f t="shared" si="23"/>
        <v>38924</v>
      </c>
      <c r="DR36" s="1174"/>
      <c r="DS36" s="1"/>
      <c r="DT36" s="593">
        <v>30</v>
      </c>
      <c r="DU36" s="591">
        <f t="shared" si="51"/>
        <v>38558</v>
      </c>
      <c r="DV36" s="591">
        <f t="shared" si="24"/>
        <v>38564</v>
      </c>
      <c r="DW36" s="1212"/>
      <c r="DX36" s="540"/>
      <c r="DY36" s="592">
        <v>30</v>
      </c>
      <c r="DZ36" s="591">
        <f t="shared" si="52"/>
        <v>38554</v>
      </c>
      <c r="EA36" s="591">
        <f t="shared" si="25"/>
        <v>38560</v>
      </c>
      <c r="EB36" s="1174"/>
      <c r="ED36" s="593">
        <v>30</v>
      </c>
      <c r="EE36" s="591">
        <f t="shared" si="53"/>
        <v>38187</v>
      </c>
      <c r="EF36" s="591">
        <f t="shared" si="26"/>
        <v>38193</v>
      </c>
      <c r="EG36" s="1177"/>
      <c r="EH36" s="540"/>
      <c r="EI36" s="592">
        <v>30</v>
      </c>
      <c r="EJ36" s="591">
        <f t="shared" si="54"/>
        <v>38190</v>
      </c>
      <c r="EK36" s="591">
        <f t="shared" si="27"/>
        <v>38196</v>
      </c>
      <c r="EL36" s="1174"/>
      <c r="EN36" s="590">
        <v>30</v>
      </c>
      <c r="EO36" s="589">
        <f t="shared" si="55"/>
        <v>37823</v>
      </c>
      <c r="EP36" s="589">
        <f t="shared" si="28"/>
        <v>37829</v>
      </c>
      <c r="EQ36" s="1161"/>
      <c r="ES36" s="590">
        <v>30</v>
      </c>
      <c r="ET36" s="589">
        <f t="shared" si="56"/>
        <v>37826</v>
      </c>
      <c r="EU36" s="589">
        <f t="shared" si="29"/>
        <v>37832</v>
      </c>
      <c r="EV36" s="1161"/>
    </row>
    <row r="37" spans="1:152" ht="18.95" customHeight="1" thickTop="1" thickBot="1">
      <c r="A37" s="1"/>
      <c r="B37" s="1"/>
      <c r="R37" s="973">
        <v>31</v>
      </c>
      <c r="S37" s="974">
        <f t="shared" si="30"/>
        <v>44042</v>
      </c>
      <c r="T37" s="974">
        <f t="shared" si="0"/>
        <v>44048</v>
      </c>
      <c r="U37" s="975">
        <f t="shared" si="31"/>
        <v>44050</v>
      </c>
      <c r="V37" s="1308" t="s">
        <v>779</v>
      </c>
      <c r="W37" s="6"/>
      <c r="X37" s="608">
        <v>31</v>
      </c>
      <c r="Y37" s="607">
        <f t="shared" si="32"/>
        <v>43678</v>
      </c>
      <c r="Z37" s="607">
        <f t="shared" si="1"/>
        <v>43684</v>
      </c>
      <c r="AA37" s="606">
        <f t="shared" si="2"/>
        <v>43686</v>
      </c>
      <c r="AB37" s="1058" t="s">
        <v>779</v>
      </c>
      <c r="AC37" s="6"/>
      <c r="AD37" s="608">
        <v>31</v>
      </c>
      <c r="AE37" s="631">
        <f t="shared" si="33"/>
        <v>43314</v>
      </c>
      <c r="AF37" s="631">
        <f t="shared" si="3"/>
        <v>43320</v>
      </c>
      <c r="AG37" s="630">
        <f t="shared" si="4"/>
        <v>43322</v>
      </c>
      <c r="AH37" s="1058" t="s">
        <v>779</v>
      </c>
      <c r="AI37" s="6"/>
      <c r="AJ37" s="643">
        <v>31</v>
      </c>
      <c r="AK37" s="642">
        <f t="shared" si="34"/>
        <v>42943</v>
      </c>
      <c r="AL37" s="642">
        <f t="shared" si="5"/>
        <v>42949</v>
      </c>
      <c r="AM37" s="641">
        <f t="shared" si="6"/>
        <v>42951</v>
      </c>
      <c r="AN37" s="1186" t="s">
        <v>779</v>
      </c>
      <c r="AO37" s="6"/>
      <c r="AP37" s="639">
        <v>31</v>
      </c>
      <c r="AQ37" s="638">
        <f t="shared" si="35"/>
        <v>42579</v>
      </c>
      <c r="AR37" s="638">
        <f t="shared" si="7"/>
        <v>42585</v>
      </c>
      <c r="AS37" s="640">
        <f t="shared" si="8"/>
        <v>42587</v>
      </c>
      <c r="AT37" s="1189" t="s">
        <v>779</v>
      </c>
      <c r="AU37" s="6"/>
      <c r="AV37" s="639">
        <v>31</v>
      </c>
      <c r="AW37" s="638">
        <f t="shared" si="36"/>
        <v>42215</v>
      </c>
      <c r="AX37" s="638">
        <f t="shared" si="9"/>
        <v>42221</v>
      </c>
      <c r="AY37" s="1163" t="s">
        <v>779</v>
      </c>
      <c r="AZ37" s="6"/>
      <c r="BA37" s="639">
        <v>31</v>
      </c>
      <c r="BB37" s="638">
        <f t="shared" si="37"/>
        <v>41851</v>
      </c>
      <c r="BC37" s="638">
        <f t="shared" si="10"/>
        <v>41857</v>
      </c>
      <c r="BD37" s="1163" t="s">
        <v>779</v>
      </c>
      <c r="BE37" s="6"/>
      <c r="BF37" s="639">
        <v>31</v>
      </c>
      <c r="BG37" s="638">
        <f t="shared" si="38"/>
        <v>41487</v>
      </c>
      <c r="BH37" s="638">
        <f t="shared" si="11"/>
        <v>41493</v>
      </c>
      <c r="BI37" s="1163" t="s">
        <v>779</v>
      </c>
      <c r="BJ37" s="6"/>
      <c r="BK37" s="637">
        <v>31</v>
      </c>
      <c r="BL37" s="636">
        <f t="shared" si="39"/>
        <v>41116</v>
      </c>
      <c r="BM37" s="636">
        <f t="shared" si="12"/>
        <v>41122</v>
      </c>
      <c r="BN37" s="1152" t="s">
        <v>779</v>
      </c>
      <c r="BO37" s="6"/>
      <c r="BP37" s="637">
        <v>31</v>
      </c>
      <c r="BQ37" s="636">
        <f t="shared" si="40"/>
        <v>40752</v>
      </c>
      <c r="BR37" s="636">
        <f t="shared" si="13"/>
        <v>40758</v>
      </c>
      <c r="BS37" s="1152" t="s">
        <v>779</v>
      </c>
      <c r="BT37" s="6"/>
      <c r="BU37" s="625">
        <v>31</v>
      </c>
      <c r="BV37" s="624">
        <f t="shared" si="41"/>
        <v>40392</v>
      </c>
      <c r="BW37" s="624">
        <f t="shared" si="14"/>
        <v>40398</v>
      </c>
      <c r="BX37" s="1165" t="s">
        <v>779</v>
      </c>
      <c r="BY37" s="650"/>
      <c r="BZ37" s="637">
        <v>31</v>
      </c>
      <c r="CA37" s="636">
        <f t="shared" si="42"/>
        <v>40388</v>
      </c>
      <c r="CB37" s="636">
        <f t="shared" si="15"/>
        <v>40394</v>
      </c>
      <c r="CC37" s="1152" t="s">
        <v>779</v>
      </c>
      <c r="CD37" s="6"/>
      <c r="CE37" s="571">
        <v>31</v>
      </c>
      <c r="CF37" s="570">
        <f t="shared" si="43"/>
        <v>40021</v>
      </c>
      <c r="CG37" s="570">
        <f t="shared" si="16"/>
        <v>40027</v>
      </c>
      <c r="CH37" s="1155" t="s">
        <v>779</v>
      </c>
      <c r="CI37" s="73"/>
      <c r="CJ37" s="623">
        <v>31</v>
      </c>
      <c r="CK37" s="619">
        <f t="shared" si="44"/>
        <v>40024</v>
      </c>
      <c r="CL37" s="619">
        <f t="shared" si="17"/>
        <v>40030</v>
      </c>
      <c r="CM37" s="1169" t="s">
        <v>779</v>
      </c>
      <c r="CN37" s="1224"/>
      <c r="CO37" s="6"/>
      <c r="CP37" s="623">
        <v>31</v>
      </c>
      <c r="CQ37" s="619">
        <f t="shared" si="45"/>
        <v>39657</v>
      </c>
      <c r="CR37" s="619">
        <f t="shared" si="18"/>
        <v>39663</v>
      </c>
      <c r="CS37" s="1172" t="s">
        <v>784</v>
      </c>
      <c r="CT37" s="546"/>
      <c r="CU37" s="623">
        <v>31</v>
      </c>
      <c r="CV37" s="619">
        <f t="shared" si="46"/>
        <v>39660</v>
      </c>
      <c r="CW37" s="619">
        <f t="shared" si="19"/>
        <v>39666</v>
      </c>
      <c r="CX37" s="1172" t="s">
        <v>784</v>
      </c>
      <c r="CY37" s="6"/>
      <c r="CZ37" s="623">
        <v>31</v>
      </c>
      <c r="DA37" s="619">
        <f t="shared" si="47"/>
        <v>39293</v>
      </c>
      <c r="DB37" s="619">
        <f t="shared" si="20"/>
        <v>39299</v>
      </c>
      <c r="DC37" s="1172" t="s">
        <v>779</v>
      </c>
      <c r="DD37" s="546"/>
      <c r="DE37" s="595">
        <v>31</v>
      </c>
      <c r="DF37" s="594">
        <f t="shared" si="48"/>
        <v>39289</v>
      </c>
      <c r="DG37" s="594">
        <f t="shared" si="21"/>
        <v>39295</v>
      </c>
      <c r="DH37" s="1174"/>
      <c r="DI37" s="1"/>
      <c r="DJ37" s="623">
        <v>31</v>
      </c>
      <c r="DK37" s="617">
        <f t="shared" si="49"/>
        <v>38929</v>
      </c>
      <c r="DL37" s="617">
        <f t="shared" si="22"/>
        <v>38935</v>
      </c>
      <c r="DM37" s="1175" t="s">
        <v>779</v>
      </c>
      <c r="DN37" s="540"/>
      <c r="DO37" s="618">
        <v>31</v>
      </c>
      <c r="DP37" s="617">
        <f t="shared" si="50"/>
        <v>38925</v>
      </c>
      <c r="DQ37" s="617">
        <f t="shared" si="23"/>
        <v>38931</v>
      </c>
      <c r="DR37" s="1172" t="s">
        <v>779</v>
      </c>
      <c r="DS37" s="1"/>
      <c r="DT37" s="623">
        <v>31</v>
      </c>
      <c r="DU37" s="617">
        <f t="shared" si="51"/>
        <v>38565</v>
      </c>
      <c r="DV37" s="617">
        <f t="shared" si="24"/>
        <v>38571</v>
      </c>
      <c r="DW37" s="1175" t="s">
        <v>779</v>
      </c>
      <c r="DX37" s="540"/>
      <c r="DY37" s="618">
        <v>31</v>
      </c>
      <c r="DZ37" s="617">
        <f t="shared" si="52"/>
        <v>38561</v>
      </c>
      <c r="EA37" s="617">
        <f t="shared" si="25"/>
        <v>38567</v>
      </c>
      <c r="EB37" s="1172" t="s">
        <v>779</v>
      </c>
      <c r="ED37" s="569">
        <v>31</v>
      </c>
      <c r="EE37" s="574">
        <f t="shared" si="53"/>
        <v>38194</v>
      </c>
      <c r="EF37" s="574">
        <f t="shared" si="26"/>
        <v>38200</v>
      </c>
      <c r="EG37" s="1175" t="s">
        <v>779</v>
      </c>
      <c r="EH37" s="540"/>
      <c r="EI37" s="575">
        <v>31</v>
      </c>
      <c r="EJ37" s="574">
        <f t="shared" si="54"/>
        <v>38197</v>
      </c>
      <c r="EK37" s="574">
        <f t="shared" si="27"/>
        <v>38203</v>
      </c>
      <c r="EL37" s="1172" t="s">
        <v>779</v>
      </c>
      <c r="EN37" s="573">
        <v>31</v>
      </c>
      <c r="EO37" s="572">
        <f t="shared" si="55"/>
        <v>37830</v>
      </c>
      <c r="EP37" s="572">
        <f t="shared" si="28"/>
        <v>37836</v>
      </c>
      <c r="EQ37" s="1132" t="s">
        <v>779</v>
      </c>
      <c r="ES37" s="573">
        <v>31</v>
      </c>
      <c r="ET37" s="572">
        <f t="shared" si="56"/>
        <v>37833</v>
      </c>
      <c r="EU37" s="572">
        <f t="shared" si="29"/>
        <v>37839</v>
      </c>
      <c r="EV37" s="1132" t="s">
        <v>779</v>
      </c>
    </row>
    <row r="38" spans="1:152" ht="18.95" customHeight="1" thickTop="1">
      <c r="A38" s="1"/>
      <c r="B38" s="1"/>
      <c r="R38" s="969">
        <v>32</v>
      </c>
      <c r="S38" s="561">
        <f t="shared" si="30"/>
        <v>44049</v>
      </c>
      <c r="T38" s="561">
        <f t="shared" si="0"/>
        <v>44055</v>
      </c>
      <c r="U38" s="498">
        <f t="shared" si="31"/>
        <v>44057</v>
      </c>
      <c r="V38" s="1309"/>
      <c r="W38" s="6"/>
      <c r="X38" s="567">
        <v>32</v>
      </c>
      <c r="Y38" s="566">
        <f t="shared" si="32"/>
        <v>43685</v>
      </c>
      <c r="Z38" s="566">
        <f t="shared" si="1"/>
        <v>43691</v>
      </c>
      <c r="AA38" s="565">
        <f t="shared" si="2"/>
        <v>43693</v>
      </c>
      <c r="AB38" s="1059"/>
      <c r="AC38" s="6"/>
      <c r="AD38" s="567">
        <v>32</v>
      </c>
      <c r="AE38" s="616">
        <f t="shared" si="33"/>
        <v>43321</v>
      </c>
      <c r="AF38" s="616">
        <f t="shared" si="3"/>
        <v>43327</v>
      </c>
      <c r="AG38" s="565">
        <f t="shared" si="4"/>
        <v>43329</v>
      </c>
      <c r="AH38" s="1059"/>
      <c r="AI38" s="6"/>
      <c r="AJ38" s="560">
        <v>32</v>
      </c>
      <c r="AK38" s="559">
        <f t="shared" si="34"/>
        <v>42950</v>
      </c>
      <c r="AL38" s="559">
        <f t="shared" si="5"/>
        <v>42956</v>
      </c>
      <c r="AM38" s="558">
        <f t="shared" si="6"/>
        <v>42958</v>
      </c>
      <c r="AN38" s="1187"/>
      <c r="AO38" s="6"/>
      <c r="AP38" s="556">
        <v>32</v>
      </c>
      <c r="AQ38" s="555">
        <f t="shared" si="35"/>
        <v>42586</v>
      </c>
      <c r="AR38" s="555">
        <f t="shared" si="7"/>
        <v>42592</v>
      </c>
      <c r="AS38" s="611">
        <f t="shared" si="8"/>
        <v>42594</v>
      </c>
      <c r="AT38" s="1190"/>
      <c r="AU38" s="6"/>
      <c r="AV38" s="556">
        <v>32</v>
      </c>
      <c r="AW38" s="555">
        <f t="shared" si="36"/>
        <v>42222</v>
      </c>
      <c r="AX38" s="555">
        <f t="shared" si="9"/>
        <v>42228</v>
      </c>
      <c r="AY38" s="1148"/>
      <c r="AZ38" s="6"/>
      <c r="BA38" s="556">
        <v>32</v>
      </c>
      <c r="BB38" s="555">
        <f t="shared" si="37"/>
        <v>41858</v>
      </c>
      <c r="BC38" s="555">
        <f t="shared" si="10"/>
        <v>41864</v>
      </c>
      <c r="BD38" s="1148"/>
      <c r="BE38" s="6"/>
      <c r="BF38" s="556">
        <v>32</v>
      </c>
      <c r="BG38" s="555">
        <f t="shared" si="38"/>
        <v>41494</v>
      </c>
      <c r="BH38" s="555">
        <f t="shared" si="11"/>
        <v>41500</v>
      </c>
      <c r="BI38" s="1148"/>
      <c r="BJ38" s="6"/>
      <c r="BK38" s="554">
        <v>32</v>
      </c>
      <c r="BL38" s="553">
        <f t="shared" si="39"/>
        <v>41123</v>
      </c>
      <c r="BM38" s="553">
        <f t="shared" si="12"/>
        <v>41129</v>
      </c>
      <c r="BN38" s="1153"/>
      <c r="BO38" s="6"/>
      <c r="BP38" s="554">
        <v>32</v>
      </c>
      <c r="BQ38" s="553">
        <f t="shared" si="40"/>
        <v>40759</v>
      </c>
      <c r="BR38" s="553">
        <f t="shared" si="13"/>
        <v>40765</v>
      </c>
      <c r="BS38" s="1153"/>
      <c r="BT38" s="6"/>
      <c r="BU38" s="552">
        <v>32</v>
      </c>
      <c r="BV38" s="551">
        <f t="shared" si="41"/>
        <v>40399</v>
      </c>
      <c r="BW38" s="551">
        <f t="shared" si="14"/>
        <v>40405</v>
      </c>
      <c r="BX38" s="1166"/>
      <c r="BY38" s="550"/>
      <c r="BZ38" s="554">
        <v>32</v>
      </c>
      <c r="CA38" s="553">
        <f t="shared" si="42"/>
        <v>40395</v>
      </c>
      <c r="CB38" s="553">
        <f t="shared" si="15"/>
        <v>40401</v>
      </c>
      <c r="CC38" s="1153"/>
      <c r="CD38" s="6"/>
      <c r="CE38" s="571">
        <v>32</v>
      </c>
      <c r="CF38" s="570">
        <f t="shared" si="43"/>
        <v>40028</v>
      </c>
      <c r="CG38" s="570">
        <f t="shared" si="16"/>
        <v>40034</v>
      </c>
      <c r="CH38" s="1155"/>
      <c r="CI38" s="73"/>
      <c r="CJ38" s="543">
        <v>32</v>
      </c>
      <c r="CK38" s="544">
        <f t="shared" si="44"/>
        <v>40031</v>
      </c>
      <c r="CL38" s="544">
        <f t="shared" si="17"/>
        <v>40037</v>
      </c>
      <c r="CM38" s="1170"/>
      <c r="CN38" s="1224"/>
      <c r="CO38" s="6"/>
      <c r="CP38" s="543">
        <v>32</v>
      </c>
      <c r="CQ38" s="544">
        <f t="shared" si="45"/>
        <v>39664</v>
      </c>
      <c r="CR38" s="544">
        <f t="shared" si="18"/>
        <v>39670</v>
      </c>
      <c r="CS38" s="1173"/>
      <c r="CT38" s="546"/>
      <c r="CU38" s="576">
        <v>32</v>
      </c>
      <c r="CV38" s="568">
        <f t="shared" si="46"/>
        <v>39667</v>
      </c>
      <c r="CW38" s="568">
        <f t="shared" si="19"/>
        <v>39673</v>
      </c>
      <c r="CX38" s="1173"/>
      <c r="CY38" s="6"/>
      <c r="CZ38" s="543">
        <v>32</v>
      </c>
      <c r="DA38" s="544">
        <f t="shared" si="47"/>
        <v>39300</v>
      </c>
      <c r="DB38" s="544">
        <f t="shared" si="20"/>
        <v>39306</v>
      </c>
      <c r="DC38" s="1173"/>
      <c r="DD38" s="546"/>
      <c r="DE38" s="620">
        <v>32</v>
      </c>
      <c r="DF38" s="619">
        <f t="shared" si="48"/>
        <v>39296</v>
      </c>
      <c r="DG38" s="619">
        <f t="shared" si="21"/>
        <v>39302</v>
      </c>
      <c r="DH38" s="1172" t="s">
        <v>779</v>
      </c>
      <c r="DI38" s="1"/>
      <c r="DJ38" s="543">
        <v>32</v>
      </c>
      <c r="DK38" s="538">
        <f t="shared" si="49"/>
        <v>38936</v>
      </c>
      <c r="DL38" s="538">
        <f t="shared" si="22"/>
        <v>38942</v>
      </c>
      <c r="DM38" s="1176"/>
      <c r="DN38" s="540"/>
      <c r="DO38" s="542">
        <v>32</v>
      </c>
      <c r="DP38" s="538">
        <f t="shared" si="50"/>
        <v>38932</v>
      </c>
      <c r="DQ38" s="538">
        <f t="shared" si="23"/>
        <v>38938</v>
      </c>
      <c r="DR38" s="1173"/>
      <c r="DS38" s="1"/>
      <c r="DT38" s="543">
        <v>32</v>
      </c>
      <c r="DU38" s="538">
        <f t="shared" si="51"/>
        <v>38572</v>
      </c>
      <c r="DV38" s="538">
        <f t="shared" si="24"/>
        <v>38578</v>
      </c>
      <c r="DW38" s="1176"/>
      <c r="DX38" s="540"/>
      <c r="DY38" s="542">
        <v>32</v>
      </c>
      <c r="DZ38" s="538">
        <f t="shared" si="52"/>
        <v>38568</v>
      </c>
      <c r="EA38" s="538">
        <f t="shared" si="25"/>
        <v>38574</v>
      </c>
      <c r="EB38" s="1173"/>
      <c r="ED38" s="543">
        <v>32</v>
      </c>
      <c r="EE38" s="538">
        <f t="shared" si="53"/>
        <v>38201</v>
      </c>
      <c r="EF38" s="538">
        <f t="shared" si="26"/>
        <v>38207</v>
      </c>
      <c r="EG38" s="1176"/>
      <c r="EH38" s="540"/>
      <c r="EI38" s="542">
        <v>32</v>
      </c>
      <c r="EJ38" s="538">
        <f t="shared" si="54"/>
        <v>38204</v>
      </c>
      <c r="EK38" s="538">
        <f t="shared" si="27"/>
        <v>38210</v>
      </c>
      <c r="EL38" s="1173"/>
      <c r="EN38" s="563">
        <v>32</v>
      </c>
      <c r="EO38" s="562">
        <f t="shared" si="55"/>
        <v>37837</v>
      </c>
      <c r="EP38" s="562">
        <f t="shared" si="28"/>
        <v>37843</v>
      </c>
      <c r="EQ38" s="1133"/>
      <c r="ES38" s="563">
        <v>32</v>
      </c>
      <c r="ET38" s="562">
        <f t="shared" si="56"/>
        <v>37840</v>
      </c>
      <c r="EU38" s="562">
        <f t="shared" si="29"/>
        <v>37846</v>
      </c>
      <c r="EV38" s="1133"/>
    </row>
    <row r="39" spans="1:152" ht="18.95" customHeight="1">
      <c r="A39" s="1"/>
      <c r="B39" s="1"/>
      <c r="R39" s="969">
        <v>33</v>
      </c>
      <c r="S39" s="561">
        <f t="shared" si="30"/>
        <v>44056</v>
      </c>
      <c r="T39" s="561">
        <f t="shared" si="0"/>
        <v>44062</v>
      </c>
      <c r="U39" s="498">
        <f t="shared" si="31"/>
        <v>44064</v>
      </c>
      <c r="V39" s="1309"/>
      <c r="W39" s="6"/>
      <c r="X39" s="567">
        <v>33</v>
      </c>
      <c r="Y39" s="566">
        <f t="shared" si="32"/>
        <v>43692</v>
      </c>
      <c r="Z39" s="566">
        <f t="shared" ref="Z39:Z58" si="57">6+Y39</f>
        <v>43698</v>
      </c>
      <c r="AA39" s="565">
        <f t="shared" ref="AA39:AA58" si="58">+Z39+2</f>
        <v>43700</v>
      </c>
      <c r="AB39" s="1059"/>
      <c r="AC39" s="6"/>
      <c r="AD39" s="567">
        <v>33</v>
      </c>
      <c r="AE39" s="616">
        <f t="shared" si="33"/>
        <v>43328</v>
      </c>
      <c r="AF39" s="616">
        <f t="shared" ref="AF39:AF58" si="59">6+AE39</f>
        <v>43334</v>
      </c>
      <c r="AG39" s="565">
        <f t="shared" ref="AG39:AG58" si="60">+AF39+2</f>
        <v>43336</v>
      </c>
      <c r="AH39" s="1059"/>
      <c r="AI39" s="6"/>
      <c r="AJ39" s="560">
        <v>33</v>
      </c>
      <c r="AK39" s="559">
        <f t="shared" si="34"/>
        <v>42957</v>
      </c>
      <c r="AL39" s="559">
        <f t="shared" ref="AL39:AL59" si="61">6+AK39</f>
        <v>42963</v>
      </c>
      <c r="AM39" s="558">
        <f t="shared" ref="AM39:AM59" si="62">+AL39+2</f>
        <v>42965</v>
      </c>
      <c r="AN39" s="1187"/>
      <c r="AO39" s="6"/>
      <c r="AP39" s="556">
        <v>33</v>
      </c>
      <c r="AQ39" s="555">
        <f t="shared" si="35"/>
        <v>42593</v>
      </c>
      <c r="AR39" s="555">
        <f t="shared" ref="AR39:AR58" si="63">6+AQ39</f>
        <v>42599</v>
      </c>
      <c r="AS39" s="621">
        <f t="shared" ref="AS39:AS58" si="64">2+AR39</f>
        <v>42601</v>
      </c>
      <c r="AT39" s="1190"/>
      <c r="AU39" s="6"/>
      <c r="AV39" s="556">
        <v>33</v>
      </c>
      <c r="AW39" s="555">
        <f t="shared" si="36"/>
        <v>42229</v>
      </c>
      <c r="AX39" s="555">
        <f t="shared" ref="AX39:AX58" si="65">6+AW39</f>
        <v>42235</v>
      </c>
      <c r="AY39" s="1148"/>
      <c r="AZ39" s="6"/>
      <c r="BA39" s="556">
        <v>33</v>
      </c>
      <c r="BB39" s="555">
        <f t="shared" si="37"/>
        <v>41865</v>
      </c>
      <c r="BC39" s="555">
        <f t="shared" ref="BC39:BC58" si="66">6+BB39</f>
        <v>41871</v>
      </c>
      <c r="BD39" s="1148"/>
      <c r="BE39" s="6"/>
      <c r="BF39" s="556">
        <v>33</v>
      </c>
      <c r="BG39" s="555">
        <f t="shared" si="38"/>
        <v>41501</v>
      </c>
      <c r="BH39" s="555">
        <f t="shared" ref="BH39:BH58" si="67">6+BG39</f>
        <v>41507</v>
      </c>
      <c r="BI39" s="1148"/>
      <c r="BJ39" s="6"/>
      <c r="BK39" s="554">
        <v>33</v>
      </c>
      <c r="BL39" s="553">
        <f t="shared" si="39"/>
        <v>41130</v>
      </c>
      <c r="BM39" s="553">
        <f t="shared" ref="BM39:BM59" si="68">6+BL39</f>
        <v>41136</v>
      </c>
      <c r="BN39" s="1153"/>
      <c r="BO39" s="6"/>
      <c r="BP39" s="554">
        <v>33</v>
      </c>
      <c r="BQ39" s="553">
        <f t="shared" si="40"/>
        <v>40766</v>
      </c>
      <c r="BR39" s="553">
        <f t="shared" ref="BR39:BR58" si="69">6+BQ39</f>
        <v>40772</v>
      </c>
      <c r="BS39" s="1153"/>
      <c r="BT39" s="6"/>
      <c r="BU39" s="552">
        <v>33</v>
      </c>
      <c r="BV39" s="551">
        <f t="shared" si="41"/>
        <v>40406</v>
      </c>
      <c r="BW39" s="551">
        <f t="shared" ref="BW39:BW58" si="70">6+BV39</f>
        <v>40412</v>
      </c>
      <c r="BX39" s="1166"/>
      <c r="BY39" s="550"/>
      <c r="BZ39" s="554">
        <v>33</v>
      </c>
      <c r="CA39" s="553">
        <f t="shared" si="42"/>
        <v>40402</v>
      </c>
      <c r="CB39" s="553">
        <f t="shared" ref="CB39:CB58" si="71">6+CA39</f>
        <v>40408</v>
      </c>
      <c r="CC39" s="1153"/>
      <c r="CD39" s="6"/>
      <c r="CE39" s="548">
        <v>33</v>
      </c>
      <c r="CF39" s="547">
        <f t="shared" si="43"/>
        <v>40035</v>
      </c>
      <c r="CG39" s="547">
        <f t="shared" ref="CG39:CG59" si="72">6+CF39</f>
        <v>40041</v>
      </c>
      <c r="CH39" s="1155"/>
      <c r="CI39" s="73"/>
      <c r="CJ39" s="543">
        <v>33</v>
      </c>
      <c r="CK39" s="544">
        <f t="shared" si="44"/>
        <v>40038</v>
      </c>
      <c r="CL39" s="544">
        <f t="shared" ref="CL39:CL58" si="73">6+CK39</f>
        <v>40044</v>
      </c>
      <c r="CM39" s="1170"/>
      <c r="CN39" s="1224"/>
      <c r="CO39" s="6"/>
      <c r="CP39" s="543">
        <v>33</v>
      </c>
      <c r="CQ39" s="544">
        <f t="shared" si="45"/>
        <v>39671</v>
      </c>
      <c r="CR39" s="544">
        <f t="shared" ref="CR39:CR58" si="74">6+CQ39</f>
        <v>39677</v>
      </c>
      <c r="CS39" s="1173"/>
      <c r="CT39" s="546"/>
      <c r="CU39" s="545">
        <v>33</v>
      </c>
      <c r="CV39" s="544">
        <f t="shared" si="46"/>
        <v>39674</v>
      </c>
      <c r="CW39" s="544">
        <f t="shared" ref="CW39:CW58" si="75">6+CV39</f>
        <v>39680</v>
      </c>
      <c r="CX39" s="1173"/>
      <c r="CY39" s="6"/>
      <c r="CZ39" s="543">
        <v>33</v>
      </c>
      <c r="DA39" s="544">
        <f t="shared" si="47"/>
        <v>39307</v>
      </c>
      <c r="DB39" s="544">
        <f t="shared" ref="DB39:DB58" si="76">6+DA39</f>
        <v>39313</v>
      </c>
      <c r="DC39" s="1173"/>
      <c r="DD39" s="546"/>
      <c r="DE39" s="545">
        <v>33</v>
      </c>
      <c r="DF39" s="544">
        <f t="shared" si="48"/>
        <v>39303</v>
      </c>
      <c r="DG39" s="544">
        <f t="shared" ref="DG39:DG59" si="77">6+DF39</f>
        <v>39309</v>
      </c>
      <c r="DH39" s="1173"/>
      <c r="DI39" s="1"/>
      <c r="DJ39" s="543">
        <v>33</v>
      </c>
      <c r="DK39" s="538">
        <f t="shared" si="49"/>
        <v>38943</v>
      </c>
      <c r="DL39" s="538">
        <f t="shared" ref="DL39:DL58" si="78">6+DK39</f>
        <v>38949</v>
      </c>
      <c r="DM39" s="1176"/>
      <c r="DN39" s="540"/>
      <c r="DO39" s="542">
        <v>33</v>
      </c>
      <c r="DP39" s="538">
        <f t="shared" si="50"/>
        <v>38939</v>
      </c>
      <c r="DQ39" s="538">
        <f t="shared" ref="DQ39:DQ58" si="79">6+DP39</f>
        <v>38945</v>
      </c>
      <c r="DR39" s="1173"/>
      <c r="DS39" s="1"/>
      <c r="DT39" s="543">
        <v>33</v>
      </c>
      <c r="DU39" s="538">
        <f t="shared" si="51"/>
        <v>38579</v>
      </c>
      <c r="DV39" s="538">
        <f t="shared" ref="DV39:DV58" si="80">6+DU39</f>
        <v>38585</v>
      </c>
      <c r="DW39" s="1176"/>
      <c r="DX39" s="540"/>
      <c r="DY39" s="542">
        <v>33</v>
      </c>
      <c r="DZ39" s="538">
        <f t="shared" si="52"/>
        <v>38575</v>
      </c>
      <c r="EA39" s="538">
        <f t="shared" ref="EA39:EA58" si="81">6+DZ39</f>
        <v>38581</v>
      </c>
      <c r="EB39" s="1173"/>
      <c r="ED39" s="543">
        <v>33</v>
      </c>
      <c r="EE39" s="538">
        <f t="shared" si="53"/>
        <v>38208</v>
      </c>
      <c r="EF39" s="538">
        <f t="shared" ref="EF39:EF59" si="82">6+EE39</f>
        <v>38214</v>
      </c>
      <c r="EG39" s="1176"/>
      <c r="EH39" s="540"/>
      <c r="EI39" s="542">
        <v>33</v>
      </c>
      <c r="EJ39" s="538">
        <f t="shared" si="54"/>
        <v>38211</v>
      </c>
      <c r="EK39" s="538">
        <f t="shared" ref="EK39:EK58" si="83">6+EJ39</f>
        <v>38217</v>
      </c>
      <c r="EL39" s="1173"/>
      <c r="EN39" s="563">
        <v>33</v>
      </c>
      <c r="EO39" s="562">
        <f t="shared" si="55"/>
        <v>37844</v>
      </c>
      <c r="EP39" s="562">
        <f t="shared" ref="EP39:EP58" si="84">+EO39+6</f>
        <v>37850</v>
      </c>
      <c r="EQ39" s="1133"/>
      <c r="ES39" s="563">
        <v>33</v>
      </c>
      <c r="ET39" s="562">
        <f t="shared" si="56"/>
        <v>37847</v>
      </c>
      <c r="EU39" s="562">
        <f t="shared" ref="EU39:EU58" si="85">+ET39+6</f>
        <v>37853</v>
      </c>
      <c r="EV39" s="1133"/>
    </row>
    <row r="40" spans="1:152" ht="18.95" customHeight="1" thickBot="1">
      <c r="A40" s="1"/>
      <c r="B40" s="1"/>
      <c r="R40" s="970">
        <v>34</v>
      </c>
      <c r="S40" s="971">
        <f t="shared" si="30"/>
        <v>44063</v>
      </c>
      <c r="T40" s="971">
        <f t="shared" si="0"/>
        <v>44069</v>
      </c>
      <c r="U40" s="972">
        <f t="shared" si="31"/>
        <v>44071</v>
      </c>
      <c r="V40" s="1310"/>
      <c r="W40" s="6"/>
      <c r="X40" s="614">
        <v>34</v>
      </c>
      <c r="Y40" s="615">
        <f t="shared" ref="Y40:Y58" si="86">1+Z39</f>
        <v>43699</v>
      </c>
      <c r="Z40" s="615">
        <f t="shared" si="57"/>
        <v>43705</v>
      </c>
      <c r="AA40" s="612">
        <f t="shared" si="58"/>
        <v>43707</v>
      </c>
      <c r="AB40" s="1060"/>
      <c r="AC40" s="6"/>
      <c r="AD40" s="614">
        <v>34</v>
      </c>
      <c r="AE40" s="613">
        <f t="shared" ref="AE40:AE58" si="87">1+AF39</f>
        <v>43335</v>
      </c>
      <c r="AF40" s="613">
        <f t="shared" si="59"/>
        <v>43341</v>
      </c>
      <c r="AG40" s="612">
        <f t="shared" si="60"/>
        <v>43343</v>
      </c>
      <c r="AH40" s="1060"/>
      <c r="AI40" s="6"/>
      <c r="AJ40" s="560">
        <v>34</v>
      </c>
      <c r="AK40" s="559">
        <f t="shared" ref="AK40:AK59" si="88">1+AL39</f>
        <v>42964</v>
      </c>
      <c r="AL40" s="559">
        <f t="shared" si="61"/>
        <v>42970</v>
      </c>
      <c r="AM40" s="558">
        <f t="shared" si="62"/>
        <v>42972</v>
      </c>
      <c r="AN40" s="1187"/>
      <c r="AO40" s="6"/>
      <c r="AP40" s="556">
        <v>34</v>
      </c>
      <c r="AQ40" s="555">
        <f t="shared" ref="AQ40:AQ58" si="89">1+AR39</f>
        <v>42600</v>
      </c>
      <c r="AR40" s="555">
        <f t="shared" si="63"/>
        <v>42606</v>
      </c>
      <c r="AS40" s="611">
        <f t="shared" si="64"/>
        <v>42608</v>
      </c>
      <c r="AT40" s="1190"/>
      <c r="AU40" s="6"/>
      <c r="AV40" s="556">
        <v>34</v>
      </c>
      <c r="AW40" s="555">
        <f t="shared" ref="AW40:AW58" si="90">1+AX39</f>
        <v>42236</v>
      </c>
      <c r="AX40" s="555">
        <f t="shared" si="65"/>
        <v>42242</v>
      </c>
      <c r="AY40" s="1148"/>
      <c r="AZ40" s="6"/>
      <c r="BA40" s="556">
        <v>34</v>
      </c>
      <c r="BB40" s="555">
        <f t="shared" ref="BB40:BB58" si="91">1+BC39</f>
        <v>41872</v>
      </c>
      <c r="BC40" s="555">
        <f t="shared" si="66"/>
        <v>41878</v>
      </c>
      <c r="BD40" s="1148"/>
      <c r="BE40" s="6"/>
      <c r="BF40" s="601">
        <v>34</v>
      </c>
      <c r="BG40" s="600">
        <f t="shared" ref="BG40:BG58" si="92">1+BH39</f>
        <v>41508</v>
      </c>
      <c r="BH40" s="600">
        <f t="shared" si="67"/>
        <v>41514</v>
      </c>
      <c r="BI40" s="1162"/>
      <c r="BJ40" s="6"/>
      <c r="BK40" s="554">
        <v>34</v>
      </c>
      <c r="BL40" s="553">
        <f t="shared" ref="BL40:BL59" si="93">1+BM39</f>
        <v>41137</v>
      </c>
      <c r="BM40" s="553">
        <f t="shared" si="68"/>
        <v>41143</v>
      </c>
      <c r="BN40" s="1153"/>
      <c r="BO40" s="6"/>
      <c r="BP40" s="554">
        <v>34</v>
      </c>
      <c r="BQ40" s="553">
        <f t="shared" ref="BQ40:BQ58" si="94">1+BR39</f>
        <v>40773</v>
      </c>
      <c r="BR40" s="553">
        <f t="shared" si="69"/>
        <v>40779</v>
      </c>
      <c r="BS40" s="1153"/>
      <c r="BT40" s="6"/>
      <c r="BU40" s="610">
        <v>34</v>
      </c>
      <c r="BV40" s="609">
        <f t="shared" ref="BV40:BV58" si="95">1+BW39</f>
        <v>40413</v>
      </c>
      <c r="BW40" s="609">
        <f t="shared" si="70"/>
        <v>40419</v>
      </c>
      <c r="BX40" s="1167"/>
      <c r="BY40" s="550"/>
      <c r="BZ40" s="554">
        <v>34</v>
      </c>
      <c r="CA40" s="553">
        <f t="shared" ref="CA40:CA58" si="96">1+CB39</f>
        <v>40409</v>
      </c>
      <c r="CB40" s="553">
        <f t="shared" si="71"/>
        <v>40415</v>
      </c>
      <c r="CC40" s="1153"/>
      <c r="CD40" s="6"/>
      <c r="CE40" s="548">
        <v>34</v>
      </c>
      <c r="CF40" s="547">
        <f t="shared" ref="CF40:CF59" si="97">1+CG39</f>
        <v>40042</v>
      </c>
      <c r="CG40" s="547">
        <f t="shared" si="72"/>
        <v>40048</v>
      </c>
      <c r="CH40" s="1155"/>
      <c r="CI40" s="73"/>
      <c r="CJ40" s="543">
        <v>34</v>
      </c>
      <c r="CK40" s="544">
        <f t="shared" ref="CK40:CK58" si="98">1+CL39</f>
        <v>40045</v>
      </c>
      <c r="CL40" s="544">
        <f t="shared" si="73"/>
        <v>40051</v>
      </c>
      <c r="CM40" s="1170"/>
      <c r="CN40" s="1224"/>
      <c r="CO40" s="6"/>
      <c r="CP40" s="543">
        <v>34</v>
      </c>
      <c r="CQ40" s="544">
        <f t="shared" ref="CQ40:CQ58" si="99">1+CR39</f>
        <v>39678</v>
      </c>
      <c r="CR40" s="544">
        <f t="shared" si="74"/>
        <v>39684</v>
      </c>
      <c r="CS40" s="1173"/>
      <c r="CT40" s="546"/>
      <c r="CU40" s="545">
        <v>34</v>
      </c>
      <c r="CV40" s="544">
        <f t="shared" ref="CV40:CV58" si="100">1+CW39</f>
        <v>39681</v>
      </c>
      <c r="CW40" s="544">
        <f t="shared" si="75"/>
        <v>39687</v>
      </c>
      <c r="CX40" s="1173"/>
      <c r="CY40" s="6"/>
      <c r="CZ40" s="543">
        <v>34</v>
      </c>
      <c r="DA40" s="544">
        <f t="shared" ref="DA40:DA58" si="101">1+DB39</f>
        <v>39314</v>
      </c>
      <c r="DB40" s="544">
        <f t="shared" si="76"/>
        <v>39320</v>
      </c>
      <c r="DC40" s="1173"/>
      <c r="DD40" s="546"/>
      <c r="DE40" s="545">
        <v>34</v>
      </c>
      <c r="DF40" s="544">
        <f t="shared" ref="DF40:DF59" si="102">1+DG39</f>
        <v>39310</v>
      </c>
      <c r="DG40" s="544">
        <f t="shared" si="77"/>
        <v>39316</v>
      </c>
      <c r="DH40" s="1173"/>
      <c r="DI40" s="1"/>
      <c r="DJ40" s="542">
        <v>34</v>
      </c>
      <c r="DK40" s="538">
        <f t="shared" ref="DK40:DK58" si="103">1+DL39</f>
        <v>38950</v>
      </c>
      <c r="DL40" s="538">
        <f t="shared" si="78"/>
        <v>38956</v>
      </c>
      <c r="DM40" s="1176"/>
      <c r="DN40" s="540"/>
      <c r="DO40" s="542">
        <v>34</v>
      </c>
      <c r="DP40" s="538">
        <f t="shared" ref="DP40:DP58" si="104">1+DQ39</f>
        <v>38946</v>
      </c>
      <c r="DQ40" s="538">
        <f t="shared" si="79"/>
        <v>38952</v>
      </c>
      <c r="DR40" s="1173"/>
      <c r="DS40" s="1"/>
      <c r="DT40" s="593">
        <v>34</v>
      </c>
      <c r="DU40" s="591">
        <f t="shared" ref="DU40:DU58" si="105">1+DV39</f>
        <v>38586</v>
      </c>
      <c r="DV40" s="591">
        <f t="shared" si="80"/>
        <v>38592</v>
      </c>
      <c r="DW40" s="1177"/>
      <c r="DX40" s="540"/>
      <c r="DY40" s="542">
        <v>34</v>
      </c>
      <c r="DZ40" s="538">
        <f t="shared" ref="DZ40:DZ58" si="106">1+EA39</f>
        <v>38582</v>
      </c>
      <c r="EA40" s="538">
        <f t="shared" si="81"/>
        <v>38588</v>
      </c>
      <c r="EB40" s="1173"/>
      <c r="ED40" s="543">
        <v>34</v>
      </c>
      <c r="EE40" s="538">
        <f t="shared" ref="EE40:EE58" si="107">1+EF39</f>
        <v>38215</v>
      </c>
      <c r="EF40" s="538">
        <f t="shared" si="82"/>
        <v>38221</v>
      </c>
      <c r="EG40" s="1176"/>
      <c r="EH40" s="540"/>
      <c r="EI40" s="542">
        <v>34</v>
      </c>
      <c r="EJ40" s="538">
        <f t="shared" ref="EJ40:EJ58" si="108">1+EK39</f>
        <v>38218</v>
      </c>
      <c r="EK40" s="538">
        <f t="shared" si="83"/>
        <v>38224</v>
      </c>
      <c r="EL40" s="1173"/>
      <c r="EN40" s="563">
        <v>34</v>
      </c>
      <c r="EO40" s="562">
        <f t="shared" ref="EO40:EO58" si="109">1+EP39</f>
        <v>37851</v>
      </c>
      <c r="EP40" s="562">
        <f t="shared" si="84"/>
        <v>37857</v>
      </c>
      <c r="EQ40" s="1133"/>
      <c r="ES40" s="563">
        <v>34</v>
      </c>
      <c r="ET40" s="562">
        <f t="shared" ref="ET40:ET58" si="110">1+EU39</f>
        <v>37854</v>
      </c>
      <c r="EU40" s="562">
        <f t="shared" si="85"/>
        <v>37860</v>
      </c>
      <c r="EV40" s="1133"/>
    </row>
    <row r="41" spans="1:152" ht="18.95" customHeight="1" thickTop="1" thickBot="1">
      <c r="A41" s="1"/>
      <c r="B41" s="1"/>
      <c r="R41" s="973">
        <v>35</v>
      </c>
      <c r="S41" s="974">
        <f t="shared" si="30"/>
        <v>44070</v>
      </c>
      <c r="T41" s="974">
        <f t="shared" si="0"/>
        <v>44076</v>
      </c>
      <c r="U41" s="975">
        <f t="shared" si="31"/>
        <v>44078</v>
      </c>
      <c r="V41" s="1308" t="s">
        <v>706</v>
      </c>
      <c r="W41" s="6"/>
      <c r="X41" s="608">
        <v>35</v>
      </c>
      <c r="Y41" s="607">
        <f t="shared" si="86"/>
        <v>43706</v>
      </c>
      <c r="Z41" s="607">
        <f t="shared" si="57"/>
        <v>43712</v>
      </c>
      <c r="AA41" s="606">
        <f t="shared" si="58"/>
        <v>43714</v>
      </c>
      <c r="AB41" s="1058" t="s">
        <v>706</v>
      </c>
      <c r="AC41" s="6"/>
      <c r="AD41" s="608">
        <v>35</v>
      </c>
      <c r="AE41" s="631">
        <f t="shared" si="87"/>
        <v>43342</v>
      </c>
      <c r="AF41" s="631">
        <f t="shared" si="59"/>
        <v>43348</v>
      </c>
      <c r="AG41" s="630">
        <f t="shared" si="60"/>
        <v>43350</v>
      </c>
      <c r="AH41" s="1058" t="s">
        <v>706</v>
      </c>
      <c r="AI41" s="6"/>
      <c r="AJ41" s="605">
        <v>35</v>
      </c>
      <c r="AK41" s="604">
        <f t="shared" si="88"/>
        <v>42971</v>
      </c>
      <c r="AL41" s="604">
        <f t="shared" si="61"/>
        <v>42977</v>
      </c>
      <c r="AM41" s="603">
        <f t="shared" si="62"/>
        <v>42979</v>
      </c>
      <c r="AN41" s="1188"/>
      <c r="AO41" s="6"/>
      <c r="AP41" s="601">
        <v>35</v>
      </c>
      <c r="AQ41" s="600">
        <f t="shared" si="89"/>
        <v>42607</v>
      </c>
      <c r="AR41" s="600">
        <f t="shared" si="63"/>
        <v>42613</v>
      </c>
      <c r="AS41" s="602">
        <f t="shared" si="64"/>
        <v>42615</v>
      </c>
      <c r="AT41" s="1191"/>
      <c r="AU41" s="6"/>
      <c r="AV41" s="601">
        <v>35</v>
      </c>
      <c r="AW41" s="600">
        <f t="shared" si="90"/>
        <v>42243</v>
      </c>
      <c r="AX41" s="600">
        <f t="shared" si="65"/>
        <v>42249</v>
      </c>
      <c r="AY41" s="1162"/>
      <c r="AZ41" s="6"/>
      <c r="BA41" s="601">
        <v>35</v>
      </c>
      <c r="BB41" s="600">
        <f t="shared" si="91"/>
        <v>41879</v>
      </c>
      <c r="BC41" s="600">
        <f t="shared" si="66"/>
        <v>41885</v>
      </c>
      <c r="BD41" s="1162"/>
      <c r="BE41" s="6"/>
      <c r="BF41" s="584">
        <v>35</v>
      </c>
      <c r="BG41" s="583">
        <f t="shared" si="92"/>
        <v>41515</v>
      </c>
      <c r="BH41" s="583">
        <f t="shared" si="67"/>
        <v>41521</v>
      </c>
      <c r="BI41" s="1148" t="s">
        <v>706</v>
      </c>
      <c r="BJ41" s="6"/>
      <c r="BK41" s="599">
        <v>35</v>
      </c>
      <c r="BL41" s="598">
        <f t="shared" si="93"/>
        <v>41144</v>
      </c>
      <c r="BM41" s="598">
        <f t="shared" si="68"/>
        <v>41150</v>
      </c>
      <c r="BN41" s="1164"/>
      <c r="BO41" s="6"/>
      <c r="BP41" s="599">
        <v>35</v>
      </c>
      <c r="BQ41" s="598">
        <f t="shared" si="94"/>
        <v>40780</v>
      </c>
      <c r="BR41" s="598">
        <f t="shared" si="69"/>
        <v>40786</v>
      </c>
      <c r="BS41" s="1164"/>
      <c r="BT41" s="6"/>
      <c r="BU41" s="625">
        <v>35</v>
      </c>
      <c r="BV41" s="624">
        <f t="shared" si="95"/>
        <v>40420</v>
      </c>
      <c r="BW41" s="624">
        <f t="shared" si="70"/>
        <v>40426</v>
      </c>
      <c r="BX41" s="1165" t="s">
        <v>706</v>
      </c>
      <c r="BY41" s="550"/>
      <c r="BZ41" s="599">
        <v>35</v>
      </c>
      <c r="CA41" s="598">
        <f t="shared" si="96"/>
        <v>40416</v>
      </c>
      <c r="CB41" s="598">
        <f t="shared" si="71"/>
        <v>40422</v>
      </c>
      <c r="CC41" s="1164"/>
      <c r="CD41" s="6"/>
      <c r="CE41" s="597">
        <v>35</v>
      </c>
      <c r="CF41" s="596">
        <f t="shared" si="97"/>
        <v>40049</v>
      </c>
      <c r="CG41" s="596">
        <f t="shared" si="72"/>
        <v>40055</v>
      </c>
      <c r="CH41" s="1185"/>
      <c r="CI41" s="73"/>
      <c r="CJ41" s="593">
        <v>35</v>
      </c>
      <c r="CK41" s="594">
        <f t="shared" si="98"/>
        <v>40052</v>
      </c>
      <c r="CL41" s="594">
        <f t="shared" si="73"/>
        <v>40058</v>
      </c>
      <c r="CM41" s="1171"/>
      <c r="CN41" s="1224"/>
      <c r="CO41" s="6"/>
      <c r="CP41" s="593">
        <v>35</v>
      </c>
      <c r="CQ41" s="594">
        <f t="shared" si="99"/>
        <v>39685</v>
      </c>
      <c r="CR41" s="594">
        <f t="shared" si="74"/>
        <v>39691</v>
      </c>
      <c r="CS41" s="1174"/>
      <c r="CT41" s="546"/>
      <c r="CU41" s="593">
        <v>35</v>
      </c>
      <c r="CV41" s="594">
        <f t="shared" si="100"/>
        <v>39688</v>
      </c>
      <c r="CW41" s="594">
        <f t="shared" si="75"/>
        <v>39694</v>
      </c>
      <c r="CX41" s="1174"/>
      <c r="CY41" s="6"/>
      <c r="CZ41" s="593">
        <v>35</v>
      </c>
      <c r="DA41" s="594">
        <f t="shared" si="101"/>
        <v>39321</v>
      </c>
      <c r="DB41" s="594">
        <f t="shared" si="76"/>
        <v>39327</v>
      </c>
      <c r="DC41" s="1174"/>
      <c r="DD41" s="546"/>
      <c r="DE41" s="595">
        <v>35</v>
      </c>
      <c r="DF41" s="594">
        <f t="shared" si="102"/>
        <v>39317</v>
      </c>
      <c r="DG41" s="594">
        <f t="shared" si="77"/>
        <v>39323</v>
      </c>
      <c r="DH41" s="1174"/>
      <c r="DI41" s="1"/>
      <c r="DJ41" s="592">
        <v>35</v>
      </c>
      <c r="DK41" s="591">
        <f t="shared" si="103"/>
        <v>38957</v>
      </c>
      <c r="DL41" s="591">
        <f t="shared" si="78"/>
        <v>38963</v>
      </c>
      <c r="DM41" s="1177"/>
      <c r="DN41" s="540"/>
      <c r="DO41" s="592">
        <v>35</v>
      </c>
      <c r="DP41" s="591">
        <f t="shared" si="104"/>
        <v>38953</v>
      </c>
      <c r="DQ41" s="591">
        <f t="shared" si="79"/>
        <v>38959</v>
      </c>
      <c r="DR41" s="1174"/>
      <c r="DS41" s="1"/>
      <c r="DT41" s="623">
        <v>35</v>
      </c>
      <c r="DU41" s="617">
        <f t="shared" si="105"/>
        <v>38593</v>
      </c>
      <c r="DV41" s="617">
        <f t="shared" si="80"/>
        <v>38599</v>
      </c>
      <c r="DW41" s="1178" t="s">
        <v>706</v>
      </c>
      <c r="DX41" s="540"/>
      <c r="DY41" s="592">
        <v>35</v>
      </c>
      <c r="DZ41" s="591">
        <f t="shared" si="106"/>
        <v>38589</v>
      </c>
      <c r="EA41" s="591">
        <f t="shared" si="81"/>
        <v>38595</v>
      </c>
      <c r="EB41" s="1174"/>
      <c r="ED41" s="593">
        <v>35</v>
      </c>
      <c r="EE41" s="591">
        <f t="shared" si="107"/>
        <v>38222</v>
      </c>
      <c r="EF41" s="591">
        <f t="shared" si="82"/>
        <v>38228</v>
      </c>
      <c r="EG41" s="1177"/>
      <c r="EH41" s="540"/>
      <c r="EI41" s="592">
        <v>35</v>
      </c>
      <c r="EJ41" s="591">
        <f t="shared" si="108"/>
        <v>38225</v>
      </c>
      <c r="EK41" s="591">
        <f t="shared" si="83"/>
        <v>38231</v>
      </c>
      <c r="EL41" s="1174"/>
      <c r="EN41" s="590">
        <v>35</v>
      </c>
      <c r="EO41" s="589">
        <f t="shared" si="109"/>
        <v>37858</v>
      </c>
      <c r="EP41" s="589">
        <f t="shared" si="84"/>
        <v>37864</v>
      </c>
      <c r="EQ41" s="1161"/>
      <c r="ES41" s="590">
        <v>35</v>
      </c>
      <c r="ET41" s="589">
        <f t="shared" si="110"/>
        <v>37861</v>
      </c>
      <c r="EU41" s="589">
        <f t="shared" si="85"/>
        <v>37867</v>
      </c>
      <c r="EV41" s="1161"/>
    </row>
    <row r="42" spans="1:152" ht="18.95" customHeight="1" thickTop="1">
      <c r="A42" s="1"/>
      <c r="B42" s="1"/>
      <c r="R42" s="969">
        <v>36</v>
      </c>
      <c r="S42" s="561">
        <f t="shared" si="30"/>
        <v>44077</v>
      </c>
      <c r="T42" s="561">
        <f t="shared" si="0"/>
        <v>44083</v>
      </c>
      <c r="U42" s="498">
        <f t="shared" si="31"/>
        <v>44085</v>
      </c>
      <c r="V42" s="1309"/>
      <c r="W42" s="6"/>
      <c r="X42" s="567">
        <v>36</v>
      </c>
      <c r="Y42" s="566">
        <f t="shared" si="86"/>
        <v>43713</v>
      </c>
      <c r="Z42" s="566">
        <f t="shared" si="57"/>
        <v>43719</v>
      </c>
      <c r="AA42" s="565">
        <f t="shared" si="58"/>
        <v>43721</v>
      </c>
      <c r="AB42" s="1059"/>
      <c r="AC42" s="6"/>
      <c r="AD42" s="567">
        <v>36</v>
      </c>
      <c r="AE42" s="616">
        <f t="shared" si="87"/>
        <v>43349</v>
      </c>
      <c r="AF42" s="616">
        <f t="shared" si="59"/>
        <v>43355</v>
      </c>
      <c r="AG42" s="622">
        <f t="shared" si="60"/>
        <v>43357</v>
      </c>
      <c r="AH42" s="1059"/>
      <c r="AI42" s="6"/>
      <c r="AJ42" s="587">
        <v>36</v>
      </c>
      <c r="AK42" s="586">
        <f t="shared" si="88"/>
        <v>42978</v>
      </c>
      <c r="AL42" s="586">
        <f t="shared" si="61"/>
        <v>42984</v>
      </c>
      <c r="AM42" s="585">
        <f t="shared" si="62"/>
        <v>42986</v>
      </c>
      <c r="AN42" s="1186" t="s">
        <v>706</v>
      </c>
      <c r="AO42" s="6"/>
      <c r="AP42" s="584">
        <v>36</v>
      </c>
      <c r="AQ42" s="583">
        <f t="shared" si="89"/>
        <v>42614</v>
      </c>
      <c r="AR42" s="583">
        <f t="shared" si="63"/>
        <v>42620</v>
      </c>
      <c r="AS42" s="621">
        <f t="shared" si="64"/>
        <v>42622</v>
      </c>
      <c r="AT42" s="1189" t="s">
        <v>706</v>
      </c>
      <c r="AU42" s="6"/>
      <c r="AV42" s="584">
        <v>36</v>
      </c>
      <c r="AW42" s="583">
        <f t="shared" si="90"/>
        <v>42250</v>
      </c>
      <c r="AX42" s="583">
        <f t="shared" si="65"/>
        <v>42256</v>
      </c>
      <c r="AY42" s="1148" t="s">
        <v>706</v>
      </c>
      <c r="AZ42" s="6"/>
      <c r="BA42" s="584">
        <v>36</v>
      </c>
      <c r="BB42" s="583">
        <f t="shared" si="91"/>
        <v>41886</v>
      </c>
      <c r="BC42" s="583">
        <f t="shared" si="66"/>
        <v>41892</v>
      </c>
      <c r="BD42" s="1148" t="s">
        <v>706</v>
      </c>
      <c r="BE42" s="6"/>
      <c r="BF42" s="584">
        <v>36</v>
      </c>
      <c r="BG42" s="583">
        <f t="shared" si="92"/>
        <v>41522</v>
      </c>
      <c r="BH42" s="583">
        <f t="shared" si="67"/>
        <v>41528</v>
      </c>
      <c r="BI42" s="1148"/>
      <c r="BJ42" s="6"/>
      <c r="BK42" s="639">
        <v>36</v>
      </c>
      <c r="BL42" s="638">
        <f t="shared" si="93"/>
        <v>41151</v>
      </c>
      <c r="BM42" s="638">
        <f t="shared" si="68"/>
        <v>41157</v>
      </c>
      <c r="BN42" s="1163" t="s">
        <v>706</v>
      </c>
      <c r="BO42" s="6"/>
      <c r="BP42" s="637">
        <v>36</v>
      </c>
      <c r="BQ42" s="636">
        <f t="shared" si="94"/>
        <v>40787</v>
      </c>
      <c r="BR42" s="636">
        <f t="shared" si="69"/>
        <v>40793</v>
      </c>
      <c r="BS42" s="1152" t="s">
        <v>706</v>
      </c>
      <c r="BT42" s="6"/>
      <c r="BU42" s="552">
        <v>36</v>
      </c>
      <c r="BV42" s="551">
        <f t="shared" si="95"/>
        <v>40427</v>
      </c>
      <c r="BW42" s="551">
        <f t="shared" si="70"/>
        <v>40433</v>
      </c>
      <c r="BX42" s="1166"/>
      <c r="BY42" s="550"/>
      <c r="BZ42" s="637">
        <v>36</v>
      </c>
      <c r="CA42" s="636">
        <f t="shared" si="96"/>
        <v>40423</v>
      </c>
      <c r="CB42" s="636">
        <f t="shared" si="71"/>
        <v>40429</v>
      </c>
      <c r="CC42" s="1152" t="s">
        <v>706</v>
      </c>
      <c r="CD42" s="6"/>
      <c r="CE42" s="633">
        <v>36</v>
      </c>
      <c r="CF42" s="632">
        <f t="shared" si="97"/>
        <v>40056</v>
      </c>
      <c r="CG42" s="632">
        <f t="shared" si="72"/>
        <v>40062</v>
      </c>
      <c r="CH42" s="1184" t="s">
        <v>706</v>
      </c>
      <c r="CI42" s="73"/>
      <c r="CJ42" s="623">
        <v>36</v>
      </c>
      <c r="CK42" s="619">
        <f t="shared" si="98"/>
        <v>40059</v>
      </c>
      <c r="CL42" s="619">
        <f t="shared" si="73"/>
        <v>40065</v>
      </c>
      <c r="CM42" s="1169" t="s">
        <v>706</v>
      </c>
      <c r="CN42" s="1224"/>
      <c r="CO42" s="6"/>
      <c r="CP42" s="569">
        <v>36</v>
      </c>
      <c r="CQ42" s="568">
        <f t="shared" si="99"/>
        <v>39692</v>
      </c>
      <c r="CR42" s="568">
        <f t="shared" si="74"/>
        <v>39698</v>
      </c>
      <c r="CS42" s="1129" t="s">
        <v>773</v>
      </c>
      <c r="CT42" s="546"/>
      <c r="CU42" s="576">
        <v>36</v>
      </c>
      <c r="CV42" s="568">
        <f t="shared" si="100"/>
        <v>39695</v>
      </c>
      <c r="CW42" s="568">
        <f t="shared" si="75"/>
        <v>39701</v>
      </c>
      <c r="CX42" s="1129" t="s">
        <v>773</v>
      </c>
      <c r="CY42" s="6"/>
      <c r="CZ42" s="623">
        <v>36</v>
      </c>
      <c r="DA42" s="619">
        <f t="shared" si="101"/>
        <v>39328</v>
      </c>
      <c r="DB42" s="619">
        <f t="shared" si="76"/>
        <v>39334</v>
      </c>
      <c r="DC42" s="1129" t="s">
        <v>706</v>
      </c>
      <c r="DD42" s="546"/>
      <c r="DE42" s="620">
        <v>36</v>
      </c>
      <c r="DF42" s="619">
        <f t="shared" si="102"/>
        <v>39324</v>
      </c>
      <c r="DG42" s="619">
        <f t="shared" si="77"/>
        <v>39330</v>
      </c>
      <c r="DH42" s="1129" t="s">
        <v>706</v>
      </c>
      <c r="DI42" s="1"/>
      <c r="DJ42" s="569">
        <v>36</v>
      </c>
      <c r="DK42" s="574">
        <f t="shared" si="103"/>
        <v>38964</v>
      </c>
      <c r="DL42" s="574">
        <f t="shared" si="78"/>
        <v>38970</v>
      </c>
      <c r="DM42" s="1181" t="s">
        <v>706</v>
      </c>
      <c r="DN42" s="540"/>
      <c r="DO42" s="618">
        <v>36</v>
      </c>
      <c r="DP42" s="617">
        <f t="shared" si="104"/>
        <v>38960</v>
      </c>
      <c r="DQ42" s="617">
        <f t="shared" si="79"/>
        <v>38966</v>
      </c>
      <c r="DR42" s="1129" t="s">
        <v>706</v>
      </c>
      <c r="DS42" s="1"/>
      <c r="DT42" s="543">
        <v>36</v>
      </c>
      <c r="DU42" s="538">
        <f t="shared" si="105"/>
        <v>38600</v>
      </c>
      <c r="DV42" s="538">
        <f t="shared" si="80"/>
        <v>38606</v>
      </c>
      <c r="DW42" s="1179"/>
      <c r="DX42" s="540"/>
      <c r="DY42" s="618">
        <v>36</v>
      </c>
      <c r="DZ42" s="617">
        <f t="shared" si="106"/>
        <v>38596</v>
      </c>
      <c r="EA42" s="617">
        <f t="shared" si="81"/>
        <v>38602</v>
      </c>
      <c r="EB42" s="1129" t="s">
        <v>706</v>
      </c>
      <c r="ED42" s="623">
        <v>36</v>
      </c>
      <c r="EE42" s="617">
        <f t="shared" si="107"/>
        <v>38229</v>
      </c>
      <c r="EF42" s="617">
        <f t="shared" si="82"/>
        <v>38235</v>
      </c>
      <c r="EG42" s="1181" t="s">
        <v>706</v>
      </c>
      <c r="EH42" s="540"/>
      <c r="EI42" s="575">
        <v>36</v>
      </c>
      <c r="EJ42" s="574">
        <f t="shared" si="108"/>
        <v>38232</v>
      </c>
      <c r="EK42" s="574">
        <f t="shared" si="83"/>
        <v>38238</v>
      </c>
      <c r="EL42" s="1129" t="s">
        <v>706</v>
      </c>
      <c r="EN42" s="573">
        <v>36</v>
      </c>
      <c r="EO42" s="572">
        <f t="shared" si="109"/>
        <v>37865</v>
      </c>
      <c r="EP42" s="572">
        <f t="shared" si="84"/>
        <v>37871</v>
      </c>
      <c r="EQ42" s="1132" t="s">
        <v>706</v>
      </c>
      <c r="ES42" s="573">
        <v>36</v>
      </c>
      <c r="ET42" s="572">
        <f t="shared" si="110"/>
        <v>37868</v>
      </c>
      <c r="EU42" s="572">
        <f t="shared" si="85"/>
        <v>37874</v>
      </c>
      <c r="EV42" s="1132" t="s">
        <v>706</v>
      </c>
    </row>
    <row r="43" spans="1:152" ht="18.95" customHeight="1">
      <c r="A43" s="1"/>
      <c r="B43" s="1"/>
      <c r="R43" s="969">
        <v>37</v>
      </c>
      <c r="S43" s="561">
        <f t="shared" si="30"/>
        <v>44084</v>
      </c>
      <c r="T43" s="561">
        <f t="shared" si="0"/>
        <v>44090</v>
      </c>
      <c r="U43" s="498">
        <f t="shared" si="31"/>
        <v>44092</v>
      </c>
      <c r="V43" s="1309"/>
      <c r="W43" s="265"/>
      <c r="X43" s="567">
        <v>37</v>
      </c>
      <c r="Y43" s="566">
        <f t="shared" si="86"/>
        <v>43720</v>
      </c>
      <c r="Z43" s="566">
        <f t="shared" si="57"/>
        <v>43726</v>
      </c>
      <c r="AA43" s="565">
        <f t="shared" si="58"/>
        <v>43728</v>
      </c>
      <c r="AB43" s="1059"/>
      <c r="AC43" s="265"/>
      <c r="AD43" s="567">
        <v>37</v>
      </c>
      <c r="AE43" s="616">
        <f t="shared" si="87"/>
        <v>43356</v>
      </c>
      <c r="AF43" s="616">
        <f t="shared" si="59"/>
        <v>43362</v>
      </c>
      <c r="AG43" s="565">
        <f t="shared" si="60"/>
        <v>43364</v>
      </c>
      <c r="AH43" s="1059"/>
      <c r="AI43" s="265"/>
      <c r="AJ43" s="560">
        <v>37</v>
      </c>
      <c r="AK43" s="559">
        <f t="shared" si="88"/>
        <v>42985</v>
      </c>
      <c r="AL43" s="559">
        <f t="shared" si="61"/>
        <v>42991</v>
      </c>
      <c r="AM43" s="558">
        <f t="shared" si="62"/>
        <v>42993</v>
      </c>
      <c r="AN43" s="1187"/>
      <c r="AO43" s="265"/>
      <c r="AP43" s="556">
        <v>37</v>
      </c>
      <c r="AQ43" s="555">
        <f t="shared" si="89"/>
        <v>42621</v>
      </c>
      <c r="AR43" s="555">
        <f t="shared" si="63"/>
        <v>42627</v>
      </c>
      <c r="AS43" s="611">
        <f t="shared" si="64"/>
        <v>42629</v>
      </c>
      <c r="AT43" s="1190"/>
      <c r="AU43" s="265"/>
      <c r="AV43" s="556">
        <v>37</v>
      </c>
      <c r="AW43" s="555">
        <f t="shared" si="90"/>
        <v>42257</v>
      </c>
      <c r="AX43" s="555">
        <f t="shared" si="65"/>
        <v>42263</v>
      </c>
      <c r="AY43" s="1148"/>
      <c r="AZ43" s="265"/>
      <c r="BA43" s="556">
        <v>37</v>
      </c>
      <c r="BB43" s="555">
        <f t="shared" si="91"/>
        <v>41893</v>
      </c>
      <c r="BC43" s="555">
        <f t="shared" si="66"/>
        <v>41899</v>
      </c>
      <c r="BD43" s="1148"/>
      <c r="BE43" s="265"/>
      <c r="BF43" s="556">
        <v>37</v>
      </c>
      <c r="BG43" s="555">
        <f t="shared" si="92"/>
        <v>41529</v>
      </c>
      <c r="BH43" s="555">
        <f t="shared" si="67"/>
        <v>41535</v>
      </c>
      <c r="BI43" s="1148"/>
      <c r="BJ43" s="265"/>
      <c r="BK43" s="556">
        <v>37</v>
      </c>
      <c r="BL43" s="555">
        <f t="shared" si="93"/>
        <v>41158</v>
      </c>
      <c r="BM43" s="555">
        <f t="shared" si="68"/>
        <v>41164</v>
      </c>
      <c r="BN43" s="1148"/>
      <c r="BO43" s="265"/>
      <c r="BP43" s="554">
        <v>37</v>
      </c>
      <c r="BQ43" s="553">
        <f t="shared" si="94"/>
        <v>40794</v>
      </c>
      <c r="BR43" s="553">
        <f t="shared" si="69"/>
        <v>40800</v>
      </c>
      <c r="BS43" s="1153"/>
      <c r="BT43" s="265"/>
      <c r="BU43" s="552">
        <v>37</v>
      </c>
      <c r="BV43" s="551">
        <f t="shared" si="95"/>
        <v>40434</v>
      </c>
      <c r="BW43" s="551">
        <f t="shared" si="70"/>
        <v>40440</v>
      </c>
      <c r="BX43" s="1166"/>
      <c r="BY43" s="550"/>
      <c r="BZ43" s="554">
        <v>37</v>
      </c>
      <c r="CA43" s="553">
        <f t="shared" si="96"/>
        <v>40430</v>
      </c>
      <c r="CB43" s="553">
        <f t="shared" si="71"/>
        <v>40436</v>
      </c>
      <c r="CC43" s="1153"/>
      <c r="CD43" s="265"/>
      <c r="CE43" s="548">
        <v>37</v>
      </c>
      <c r="CF43" s="547">
        <f t="shared" si="97"/>
        <v>40063</v>
      </c>
      <c r="CG43" s="547">
        <f t="shared" si="72"/>
        <v>40069</v>
      </c>
      <c r="CH43" s="1155"/>
      <c r="CI43" s="73"/>
      <c r="CJ43" s="543">
        <v>37</v>
      </c>
      <c r="CK43" s="544">
        <f t="shared" si="98"/>
        <v>40066</v>
      </c>
      <c r="CL43" s="544">
        <f t="shared" si="73"/>
        <v>40072</v>
      </c>
      <c r="CM43" s="1170"/>
      <c r="CN43" s="1224"/>
      <c r="CO43" s="265"/>
      <c r="CP43" s="543">
        <v>37</v>
      </c>
      <c r="CQ43" s="544">
        <f t="shared" si="99"/>
        <v>39699</v>
      </c>
      <c r="CR43" s="544">
        <f t="shared" si="74"/>
        <v>39705</v>
      </c>
      <c r="CS43" s="1130"/>
      <c r="CT43" s="546"/>
      <c r="CU43" s="545">
        <v>37</v>
      </c>
      <c r="CV43" s="544">
        <f t="shared" si="100"/>
        <v>39702</v>
      </c>
      <c r="CW43" s="544">
        <f t="shared" si="75"/>
        <v>39708</v>
      </c>
      <c r="CX43" s="1130"/>
      <c r="CY43" s="6"/>
      <c r="CZ43" s="543">
        <v>37</v>
      </c>
      <c r="DA43" s="544">
        <f t="shared" si="101"/>
        <v>39335</v>
      </c>
      <c r="DB43" s="544">
        <f t="shared" si="76"/>
        <v>39341</v>
      </c>
      <c r="DC43" s="1130"/>
      <c r="DD43" s="546"/>
      <c r="DE43" s="545">
        <v>37</v>
      </c>
      <c r="DF43" s="544">
        <f t="shared" si="102"/>
        <v>39331</v>
      </c>
      <c r="DG43" s="544">
        <f t="shared" si="77"/>
        <v>39337</v>
      </c>
      <c r="DH43" s="1130"/>
      <c r="DI43" s="1"/>
      <c r="DJ43" s="543">
        <v>37</v>
      </c>
      <c r="DK43" s="538">
        <f t="shared" si="103"/>
        <v>38971</v>
      </c>
      <c r="DL43" s="538">
        <f t="shared" si="78"/>
        <v>38977</v>
      </c>
      <c r="DM43" s="1182"/>
      <c r="DN43" s="540"/>
      <c r="DO43" s="542">
        <v>37</v>
      </c>
      <c r="DP43" s="538">
        <f t="shared" si="104"/>
        <v>38967</v>
      </c>
      <c r="DQ43" s="538">
        <f t="shared" si="79"/>
        <v>38973</v>
      </c>
      <c r="DR43" s="1130"/>
      <c r="DS43" s="1"/>
      <c r="DT43" s="543">
        <v>37</v>
      </c>
      <c r="DU43" s="538">
        <f t="shared" si="105"/>
        <v>38607</v>
      </c>
      <c r="DV43" s="538">
        <f t="shared" si="80"/>
        <v>38613</v>
      </c>
      <c r="DW43" s="1179"/>
      <c r="DX43" s="540"/>
      <c r="DY43" s="542">
        <v>37</v>
      </c>
      <c r="DZ43" s="538">
        <f t="shared" si="106"/>
        <v>38603</v>
      </c>
      <c r="EA43" s="538">
        <f t="shared" si="81"/>
        <v>38609</v>
      </c>
      <c r="EB43" s="1130"/>
      <c r="ED43" s="543">
        <v>37</v>
      </c>
      <c r="EE43" s="538">
        <f t="shared" si="107"/>
        <v>38236</v>
      </c>
      <c r="EF43" s="538">
        <f t="shared" si="82"/>
        <v>38242</v>
      </c>
      <c r="EG43" s="1182"/>
      <c r="EH43" s="540"/>
      <c r="EI43" s="542">
        <v>37</v>
      </c>
      <c r="EJ43" s="538">
        <f t="shared" si="108"/>
        <v>38239</v>
      </c>
      <c r="EK43" s="538">
        <f t="shared" si="83"/>
        <v>38245</v>
      </c>
      <c r="EL43" s="1130"/>
      <c r="EN43" s="563">
        <v>37</v>
      </c>
      <c r="EO43" s="562">
        <f t="shared" si="109"/>
        <v>37872</v>
      </c>
      <c r="EP43" s="562">
        <f t="shared" si="84"/>
        <v>37878</v>
      </c>
      <c r="EQ43" s="1133"/>
      <c r="ES43" s="563">
        <v>37</v>
      </c>
      <c r="ET43" s="562">
        <f t="shared" si="110"/>
        <v>37875</v>
      </c>
      <c r="EU43" s="562">
        <f t="shared" si="85"/>
        <v>37881</v>
      </c>
      <c r="EV43" s="1133"/>
    </row>
    <row r="44" spans="1:152" ht="18.95" customHeight="1">
      <c r="A44" s="1"/>
      <c r="B44" s="1"/>
      <c r="C44" s="1126" t="s">
        <v>791</v>
      </c>
      <c r="D44" s="1127"/>
      <c r="E44" s="1127"/>
      <c r="F44" s="1127"/>
      <c r="G44" s="1127"/>
      <c r="H44" s="1127"/>
      <c r="I44" s="1127"/>
      <c r="J44" s="1127"/>
      <c r="K44" s="1127"/>
      <c r="L44" s="1127"/>
      <c r="M44" s="1128"/>
      <c r="R44" s="969">
        <v>38</v>
      </c>
      <c r="S44" s="561">
        <f t="shared" si="30"/>
        <v>44091</v>
      </c>
      <c r="T44" s="561">
        <f t="shared" si="0"/>
        <v>44097</v>
      </c>
      <c r="U44" s="498">
        <f t="shared" si="31"/>
        <v>44099</v>
      </c>
      <c r="V44" s="1309"/>
      <c r="W44" s="265"/>
      <c r="X44" s="567">
        <v>38</v>
      </c>
      <c r="Y44" s="566">
        <f t="shared" si="86"/>
        <v>43727</v>
      </c>
      <c r="Z44" s="566">
        <f t="shared" si="57"/>
        <v>43733</v>
      </c>
      <c r="AA44" s="565">
        <f t="shared" si="58"/>
        <v>43735</v>
      </c>
      <c r="AB44" s="1059"/>
      <c r="AC44" s="265"/>
      <c r="AD44" s="567">
        <v>38</v>
      </c>
      <c r="AE44" s="616">
        <f t="shared" si="87"/>
        <v>43363</v>
      </c>
      <c r="AF44" s="616">
        <f t="shared" si="59"/>
        <v>43369</v>
      </c>
      <c r="AG44" s="565">
        <f t="shared" si="60"/>
        <v>43371</v>
      </c>
      <c r="AH44" s="1059"/>
      <c r="AI44" s="265"/>
      <c r="AJ44" s="560">
        <v>38</v>
      </c>
      <c r="AK44" s="559">
        <f t="shared" si="88"/>
        <v>42992</v>
      </c>
      <c r="AL44" s="559">
        <f t="shared" si="61"/>
        <v>42998</v>
      </c>
      <c r="AM44" s="558">
        <f t="shared" si="62"/>
        <v>43000</v>
      </c>
      <c r="AN44" s="1187"/>
      <c r="AO44" s="265"/>
      <c r="AP44" s="556">
        <v>38</v>
      </c>
      <c r="AQ44" s="555">
        <f t="shared" si="89"/>
        <v>42628</v>
      </c>
      <c r="AR44" s="555">
        <f t="shared" si="63"/>
        <v>42634</v>
      </c>
      <c r="AS44" s="611">
        <f t="shared" si="64"/>
        <v>42636</v>
      </c>
      <c r="AT44" s="1190"/>
      <c r="AU44" s="265"/>
      <c r="AV44" s="556">
        <v>38</v>
      </c>
      <c r="AW44" s="555">
        <f t="shared" si="90"/>
        <v>42264</v>
      </c>
      <c r="AX44" s="555">
        <f t="shared" si="65"/>
        <v>42270</v>
      </c>
      <c r="AY44" s="1148"/>
      <c r="AZ44" s="265"/>
      <c r="BA44" s="556">
        <v>38</v>
      </c>
      <c r="BB44" s="555">
        <f t="shared" si="91"/>
        <v>41900</v>
      </c>
      <c r="BC44" s="555">
        <f t="shared" si="66"/>
        <v>41906</v>
      </c>
      <c r="BD44" s="1148"/>
      <c r="BE44" s="265"/>
      <c r="BF44" s="556">
        <v>38</v>
      </c>
      <c r="BG44" s="555">
        <f t="shared" si="92"/>
        <v>41536</v>
      </c>
      <c r="BH44" s="555">
        <f t="shared" si="67"/>
        <v>41542</v>
      </c>
      <c r="BI44" s="1148"/>
      <c r="BJ44" s="265"/>
      <c r="BK44" s="556">
        <v>38</v>
      </c>
      <c r="BL44" s="555">
        <f t="shared" si="93"/>
        <v>41165</v>
      </c>
      <c r="BM44" s="555">
        <f t="shared" si="68"/>
        <v>41171</v>
      </c>
      <c r="BN44" s="1148"/>
      <c r="BO44" s="265"/>
      <c r="BP44" s="554">
        <v>38</v>
      </c>
      <c r="BQ44" s="553">
        <f t="shared" si="94"/>
        <v>40801</v>
      </c>
      <c r="BR44" s="553">
        <f t="shared" si="69"/>
        <v>40807</v>
      </c>
      <c r="BS44" s="1153"/>
      <c r="BT44" s="265"/>
      <c r="BU44" s="552">
        <v>38</v>
      </c>
      <c r="BV44" s="551">
        <f t="shared" si="95"/>
        <v>40441</v>
      </c>
      <c r="BW44" s="551">
        <f t="shared" si="70"/>
        <v>40447</v>
      </c>
      <c r="BX44" s="1166"/>
      <c r="BY44" s="550"/>
      <c r="BZ44" s="554">
        <v>38</v>
      </c>
      <c r="CA44" s="553">
        <f t="shared" si="96"/>
        <v>40437</v>
      </c>
      <c r="CB44" s="553">
        <f t="shared" si="71"/>
        <v>40443</v>
      </c>
      <c r="CC44" s="1153"/>
      <c r="CD44" s="265"/>
      <c r="CE44" s="548">
        <v>38</v>
      </c>
      <c r="CF44" s="547">
        <f t="shared" si="97"/>
        <v>40070</v>
      </c>
      <c r="CG44" s="547">
        <f t="shared" si="72"/>
        <v>40076</v>
      </c>
      <c r="CH44" s="1155"/>
      <c r="CI44" s="73"/>
      <c r="CJ44" s="543">
        <v>38</v>
      </c>
      <c r="CK44" s="544">
        <f t="shared" si="98"/>
        <v>40073</v>
      </c>
      <c r="CL44" s="544">
        <f t="shared" si="73"/>
        <v>40079</v>
      </c>
      <c r="CM44" s="1170"/>
      <c r="CN44" s="1224"/>
      <c r="CO44" s="265"/>
      <c r="CP44" s="543">
        <v>38</v>
      </c>
      <c r="CQ44" s="544">
        <f t="shared" si="99"/>
        <v>39706</v>
      </c>
      <c r="CR44" s="544">
        <f t="shared" si="74"/>
        <v>39712</v>
      </c>
      <c r="CS44" s="1130"/>
      <c r="CT44" s="546"/>
      <c r="CU44" s="545">
        <v>38</v>
      </c>
      <c r="CV44" s="544">
        <f t="shared" si="100"/>
        <v>39709</v>
      </c>
      <c r="CW44" s="544">
        <f t="shared" si="75"/>
        <v>39715</v>
      </c>
      <c r="CX44" s="1130"/>
      <c r="CY44" s="6"/>
      <c r="CZ44" s="543">
        <v>38</v>
      </c>
      <c r="DA44" s="544">
        <f t="shared" si="101"/>
        <v>39342</v>
      </c>
      <c r="DB44" s="544">
        <f t="shared" si="76"/>
        <v>39348</v>
      </c>
      <c r="DC44" s="1130"/>
      <c r="DD44" s="546"/>
      <c r="DE44" s="545">
        <v>38</v>
      </c>
      <c r="DF44" s="544">
        <f t="shared" si="102"/>
        <v>39338</v>
      </c>
      <c r="DG44" s="544">
        <f t="shared" si="77"/>
        <v>39344</v>
      </c>
      <c r="DH44" s="1130"/>
      <c r="DI44" s="1"/>
      <c r="DJ44" s="543">
        <v>38</v>
      </c>
      <c r="DK44" s="538">
        <f t="shared" si="103"/>
        <v>38978</v>
      </c>
      <c r="DL44" s="538">
        <f t="shared" si="78"/>
        <v>38984</v>
      </c>
      <c r="DM44" s="1182"/>
      <c r="DN44" s="540"/>
      <c r="DO44" s="542">
        <v>38</v>
      </c>
      <c r="DP44" s="538">
        <f t="shared" si="104"/>
        <v>38974</v>
      </c>
      <c r="DQ44" s="538">
        <f t="shared" si="79"/>
        <v>38980</v>
      </c>
      <c r="DR44" s="1130"/>
      <c r="DS44" s="1"/>
      <c r="DT44" s="543">
        <v>38</v>
      </c>
      <c r="DU44" s="538">
        <f t="shared" si="105"/>
        <v>38614</v>
      </c>
      <c r="DV44" s="538">
        <f t="shared" si="80"/>
        <v>38620</v>
      </c>
      <c r="DW44" s="1179"/>
      <c r="DX44" s="540"/>
      <c r="DY44" s="542">
        <v>38</v>
      </c>
      <c r="DZ44" s="538">
        <f t="shared" si="106"/>
        <v>38610</v>
      </c>
      <c r="EA44" s="538">
        <f t="shared" si="81"/>
        <v>38616</v>
      </c>
      <c r="EB44" s="1130"/>
      <c r="ED44" s="543">
        <v>38</v>
      </c>
      <c r="EE44" s="538">
        <f t="shared" si="107"/>
        <v>38243</v>
      </c>
      <c r="EF44" s="538">
        <f t="shared" si="82"/>
        <v>38249</v>
      </c>
      <c r="EG44" s="1182"/>
      <c r="EH44" s="540"/>
      <c r="EI44" s="542">
        <v>38</v>
      </c>
      <c r="EJ44" s="538">
        <f t="shared" si="108"/>
        <v>38246</v>
      </c>
      <c r="EK44" s="538">
        <f t="shared" si="83"/>
        <v>38252</v>
      </c>
      <c r="EL44" s="1130"/>
      <c r="EN44" s="563">
        <v>38</v>
      </c>
      <c r="EO44" s="562">
        <f t="shared" si="109"/>
        <v>37879</v>
      </c>
      <c r="EP44" s="562">
        <f t="shared" si="84"/>
        <v>37885</v>
      </c>
      <c r="EQ44" s="1133"/>
      <c r="ES44" s="563">
        <v>38</v>
      </c>
      <c r="ET44" s="562">
        <f t="shared" si="110"/>
        <v>37882</v>
      </c>
      <c r="EU44" s="562">
        <f t="shared" si="85"/>
        <v>37888</v>
      </c>
      <c r="EV44" s="1133"/>
    </row>
    <row r="45" spans="1:152" ht="18.95" customHeight="1" thickBot="1">
      <c r="A45" s="1"/>
      <c r="B45" s="1"/>
      <c r="C45" s="477" t="s">
        <v>100</v>
      </c>
      <c r="D45" s="1038" t="s">
        <v>98</v>
      </c>
      <c r="E45" s="1038"/>
      <c r="F45" s="1039" t="s">
        <v>659</v>
      </c>
      <c r="G45" s="1039"/>
      <c r="H45" s="1039"/>
      <c r="I45" s="1039"/>
      <c r="J45" s="277" t="s">
        <v>395</v>
      </c>
      <c r="K45" s="1040" t="s">
        <v>394</v>
      </c>
      <c r="L45" s="1040"/>
      <c r="M45" s="275" t="s">
        <v>91</v>
      </c>
      <c r="N45" s="276" t="s">
        <v>90</v>
      </c>
      <c r="O45" s="275" t="s">
        <v>89</v>
      </c>
      <c r="P45" s="424" t="s">
        <v>340</v>
      </c>
      <c r="R45" s="970">
        <v>39</v>
      </c>
      <c r="S45" s="971">
        <f t="shared" si="30"/>
        <v>44098</v>
      </c>
      <c r="T45" s="971">
        <f t="shared" si="0"/>
        <v>44104</v>
      </c>
      <c r="U45" s="972">
        <f t="shared" si="31"/>
        <v>44106</v>
      </c>
      <c r="V45" s="1310"/>
      <c r="W45" s="6"/>
      <c r="X45" s="614">
        <v>39</v>
      </c>
      <c r="Y45" s="615">
        <f t="shared" si="86"/>
        <v>43734</v>
      </c>
      <c r="Z45" s="615">
        <f t="shared" si="57"/>
        <v>43740</v>
      </c>
      <c r="AA45" s="612">
        <f t="shared" si="58"/>
        <v>43742</v>
      </c>
      <c r="AB45" s="1060"/>
      <c r="AC45" s="6"/>
      <c r="AD45" s="614">
        <v>39</v>
      </c>
      <c r="AE45" s="613">
        <f t="shared" si="87"/>
        <v>43370</v>
      </c>
      <c r="AF45" s="613">
        <f t="shared" si="59"/>
        <v>43376</v>
      </c>
      <c r="AG45" s="644">
        <f t="shared" si="60"/>
        <v>43378</v>
      </c>
      <c r="AH45" s="1060"/>
      <c r="AI45" s="6"/>
      <c r="AJ45" s="605">
        <v>39</v>
      </c>
      <c r="AK45" s="604">
        <f t="shared" si="88"/>
        <v>42999</v>
      </c>
      <c r="AL45" s="604">
        <f t="shared" si="61"/>
        <v>43005</v>
      </c>
      <c r="AM45" s="603">
        <f t="shared" si="62"/>
        <v>43007</v>
      </c>
      <c r="AN45" s="1188"/>
      <c r="AO45" s="6"/>
      <c r="AP45" s="601">
        <v>39</v>
      </c>
      <c r="AQ45" s="600">
        <f t="shared" si="89"/>
        <v>42635</v>
      </c>
      <c r="AR45" s="600">
        <f t="shared" si="63"/>
        <v>42641</v>
      </c>
      <c r="AS45" s="602">
        <f t="shared" si="64"/>
        <v>42643</v>
      </c>
      <c r="AT45" s="1191"/>
      <c r="AU45" s="6"/>
      <c r="AV45" s="601">
        <v>39</v>
      </c>
      <c r="AW45" s="600">
        <f t="shared" si="90"/>
        <v>42271</v>
      </c>
      <c r="AX45" s="600">
        <f t="shared" si="65"/>
        <v>42277</v>
      </c>
      <c r="AY45" s="1162"/>
      <c r="AZ45" s="6"/>
      <c r="BA45" s="601">
        <v>39</v>
      </c>
      <c r="BB45" s="600">
        <f t="shared" si="91"/>
        <v>41907</v>
      </c>
      <c r="BC45" s="600">
        <f t="shared" si="66"/>
        <v>41913</v>
      </c>
      <c r="BD45" s="1162"/>
      <c r="BE45" s="6"/>
      <c r="BF45" s="601">
        <v>39</v>
      </c>
      <c r="BG45" s="600">
        <f t="shared" si="92"/>
        <v>41543</v>
      </c>
      <c r="BH45" s="600">
        <f t="shared" si="67"/>
        <v>41549</v>
      </c>
      <c r="BI45" s="1162"/>
      <c r="BJ45" s="6"/>
      <c r="BK45" s="601">
        <v>39</v>
      </c>
      <c r="BL45" s="600">
        <f t="shared" si="93"/>
        <v>41172</v>
      </c>
      <c r="BM45" s="600">
        <f t="shared" si="68"/>
        <v>41178</v>
      </c>
      <c r="BN45" s="1162"/>
      <c r="BO45" s="6"/>
      <c r="BP45" s="599">
        <v>39</v>
      </c>
      <c r="BQ45" s="598">
        <f t="shared" si="94"/>
        <v>40808</v>
      </c>
      <c r="BR45" s="598">
        <f t="shared" si="69"/>
        <v>40814</v>
      </c>
      <c r="BS45" s="1164"/>
      <c r="BT45" s="6"/>
      <c r="BU45" s="610">
        <v>39</v>
      </c>
      <c r="BV45" s="609">
        <f t="shared" si="95"/>
        <v>40448</v>
      </c>
      <c r="BW45" s="609">
        <f t="shared" si="70"/>
        <v>40454</v>
      </c>
      <c r="BX45" s="1167"/>
      <c r="BY45" s="550"/>
      <c r="BZ45" s="599">
        <v>39</v>
      </c>
      <c r="CA45" s="598">
        <f t="shared" si="96"/>
        <v>40444</v>
      </c>
      <c r="CB45" s="598">
        <f t="shared" si="71"/>
        <v>40450</v>
      </c>
      <c r="CC45" s="1164"/>
      <c r="CD45" s="6"/>
      <c r="CE45" s="548">
        <v>39</v>
      </c>
      <c r="CF45" s="547">
        <f t="shared" si="97"/>
        <v>40077</v>
      </c>
      <c r="CG45" s="547">
        <f t="shared" si="72"/>
        <v>40083</v>
      </c>
      <c r="CH45" s="1155"/>
      <c r="CI45" s="73"/>
      <c r="CJ45" s="593">
        <v>39</v>
      </c>
      <c r="CK45" s="594">
        <f t="shared" si="98"/>
        <v>40080</v>
      </c>
      <c r="CL45" s="594">
        <f t="shared" si="73"/>
        <v>40086</v>
      </c>
      <c r="CM45" s="1171"/>
      <c r="CN45" s="1224"/>
      <c r="CO45" s="6"/>
      <c r="CP45" s="593">
        <v>39</v>
      </c>
      <c r="CQ45" s="594">
        <f t="shared" si="99"/>
        <v>39713</v>
      </c>
      <c r="CR45" s="594">
        <f t="shared" si="74"/>
        <v>39719</v>
      </c>
      <c r="CS45" s="1168"/>
      <c r="CT45" s="546"/>
      <c r="CU45" s="593">
        <v>39</v>
      </c>
      <c r="CV45" s="594">
        <f t="shared" si="100"/>
        <v>39716</v>
      </c>
      <c r="CW45" s="594">
        <f t="shared" si="75"/>
        <v>39722</v>
      </c>
      <c r="CX45" s="1168"/>
      <c r="CY45" s="6"/>
      <c r="CZ45" s="593">
        <v>39</v>
      </c>
      <c r="DA45" s="594">
        <f t="shared" si="101"/>
        <v>39349</v>
      </c>
      <c r="DB45" s="594">
        <f t="shared" si="76"/>
        <v>39355</v>
      </c>
      <c r="DC45" s="1168"/>
      <c r="DD45" s="546"/>
      <c r="DE45" s="545">
        <v>39</v>
      </c>
      <c r="DF45" s="544">
        <f t="shared" si="102"/>
        <v>39345</v>
      </c>
      <c r="DG45" s="544">
        <f t="shared" si="77"/>
        <v>39351</v>
      </c>
      <c r="DH45" s="1130"/>
      <c r="DI45" s="1"/>
      <c r="DJ45" s="593">
        <v>39</v>
      </c>
      <c r="DK45" s="591">
        <f t="shared" si="103"/>
        <v>38985</v>
      </c>
      <c r="DL45" s="591">
        <f t="shared" si="78"/>
        <v>38991</v>
      </c>
      <c r="DM45" s="1206"/>
      <c r="DN45" s="540"/>
      <c r="DO45" s="592">
        <v>39</v>
      </c>
      <c r="DP45" s="591">
        <f t="shared" si="104"/>
        <v>38981</v>
      </c>
      <c r="DQ45" s="591">
        <f t="shared" si="79"/>
        <v>38987</v>
      </c>
      <c r="DR45" s="1168"/>
      <c r="DS45" s="1"/>
      <c r="DT45" s="593">
        <v>39</v>
      </c>
      <c r="DU45" s="591">
        <f t="shared" si="105"/>
        <v>38621</v>
      </c>
      <c r="DV45" s="591">
        <f t="shared" si="80"/>
        <v>38627</v>
      </c>
      <c r="DW45" s="1180"/>
      <c r="DX45" s="540"/>
      <c r="DY45" s="592">
        <v>39</v>
      </c>
      <c r="DZ45" s="591">
        <f t="shared" si="106"/>
        <v>38617</v>
      </c>
      <c r="EA45" s="591">
        <f t="shared" si="81"/>
        <v>38623</v>
      </c>
      <c r="EB45" s="1168"/>
      <c r="ED45" s="543">
        <v>39</v>
      </c>
      <c r="EE45" s="538">
        <f t="shared" si="107"/>
        <v>38250</v>
      </c>
      <c r="EF45" s="538">
        <f t="shared" si="82"/>
        <v>38256</v>
      </c>
      <c r="EG45" s="1182"/>
      <c r="EH45" s="540"/>
      <c r="EI45" s="592">
        <v>39</v>
      </c>
      <c r="EJ45" s="591">
        <f t="shared" si="108"/>
        <v>38253</v>
      </c>
      <c r="EK45" s="591">
        <f t="shared" si="83"/>
        <v>38259</v>
      </c>
      <c r="EL45" s="1168"/>
      <c r="EN45" s="590">
        <v>39</v>
      </c>
      <c r="EO45" s="589">
        <f t="shared" si="109"/>
        <v>37886</v>
      </c>
      <c r="EP45" s="589">
        <f t="shared" si="84"/>
        <v>37892</v>
      </c>
      <c r="EQ45" s="1161"/>
      <c r="ES45" s="590">
        <v>39</v>
      </c>
      <c r="ET45" s="589">
        <f t="shared" si="110"/>
        <v>37889</v>
      </c>
      <c r="EU45" s="589">
        <f t="shared" si="85"/>
        <v>37895</v>
      </c>
      <c r="EV45" s="1161"/>
    </row>
    <row r="46" spans="1:152" ht="18.95" customHeight="1" thickTop="1" thickBot="1">
      <c r="A46" s="1"/>
      <c r="B46" s="1"/>
      <c r="C46" s="477" t="s">
        <v>100</v>
      </c>
      <c r="D46" s="1038" t="s">
        <v>98</v>
      </c>
      <c r="E46" s="1038"/>
      <c r="F46" s="1039" t="s">
        <v>658</v>
      </c>
      <c r="G46" s="1039"/>
      <c r="H46" s="1039"/>
      <c r="I46" s="1039"/>
      <c r="J46" s="277" t="s">
        <v>395</v>
      </c>
      <c r="K46" s="1040" t="s">
        <v>394</v>
      </c>
      <c r="L46" s="1040"/>
      <c r="M46" s="275" t="s">
        <v>91</v>
      </c>
      <c r="N46" s="276" t="s">
        <v>90</v>
      </c>
      <c r="O46" s="275" t="s">
        <v>89</v>
      </c>
      <c r="P46" s="424" t="s">
        <v>340</v>
      </c>
      <c r="R46" s="973">
        <v>40</v>
      </c>
      <c r="S46" s="974">
        <f t="shared" si="30"/>
        <v>44105</v>
      </c>
      <c r="T46" s="974">
        <f t="shared" si="0"/>
        <v>44111</v>
      </c>
      <c r="U46" s="975">
        <f t="shared" si="31"/>
        <v>44113</v>
      </c>
      <c r="V46" s="1308" t="s">
        <v>704</v>
      </c>
      <c r="W46" s="6"/>
      <c r="X46" s="608">
        <v>40</v>
      </c>
      <c r="Y46" s="607">
        <f t="shared" si="86"/>
        <v>43741</v>
      </c>
      <c r="Z46" s="607">
        <f t="shared" si="57"/>
        <v>43747</v>
      </c>
      <c r="AA46" s="606">
        <f t="shared" si="58"/>
        <v>43749</v>
      </c>
      <c r="AB46" s="1058" t="s">
        <v>704</v>
      </c>
      <c r="AC46" s="6"/>
      <c r="AD46" s="608">
        <v>40</v>
      </c>
      <c r="AE46" s="631">
        <f t="shared" si="87"/>
        <v>43377</v>
      </c>
      <c r="AF46" s="631">
        <f t="shared" si="59"/>
        <v>43383</v>
      </c>
      <c r="AG46" s="630">
        <f t="shared" si="60"/>
        <v>43385</v>
      </c>
      <c r="AH46" s="1058" t="s">
        <v>704</v>
      </c>
      <c r="AI46" s="6"/>
      <c r="AJ46" s="643">
        <v>40</v>
      </c>
      <c r="AK46" s="642">
        <f t="shared" si="88"/>
        <v>43006</v>
      </c>
      <c r="AL46" s="642">
        <f t="shared" si="61"/>
        <v>43012</v>
      </c>
      <c r="AM46" s="641">
        <f t="shared" si="62"/>
        <v>43014</v>
      </c>
      <c r="AN46" s="1186" t="s">
        <v>704</v>
      </c>
      <c r="AO46" s="6"/>
      <c r="AP46" s="639">
        <v>40</v>
      </c>
      <c r="AQ46" s="638">
        <f t="shared" si="89"/>
        <v>42642</v>
      </c>
      <c r="AR46" s="638">
        <f t="shared" si="63"/>
        <v>42648</v>
      </c>
      <c r="AS46" s="640">
        <f t="shared" si="64"/>
        <v>42650</v>
      </c>
      <c r="AT46" s="1189" t="s">
        <v>704</v>
      </c>
      <c r="AU46" s="6"/>
      <c r="AV46" s="584">
        <v>40</v>
      </c>
      <c r="AW46" s="583">
        <f t="shared" si="90"/>
        <v>42278</v>
      </c>
      <c r="AX46" s="583">
        <f t="shared" si="65"/>
        <v>42284</v>
      </c>
      <c r="AY46" s="1148" t="s">
        <v>704</v>
      </c>
      <c r="AZ46" s="6"/>
      <c r="BA46" s="584">
        <v>40</v>
      </c>
      <c r="BB46" s="583">
        <f t="shared" si="91"/>
        <v>41914</v>
      </c>
      <c r="BC46" s="583">
        <f t="shared" si="66"/>
        <v>41920</v>
      </c>
      <c r="BD46" s="1148" t="s">
        <v>704</v>
      </c>
      <c r="BE46" s="6"/>
      <c r="BF46" s="584">
        <v>40</v>
      </c>
      <c r="BG46" s="583">
        <f t="shared" si="92"/>
        <v>41550</v>
      </c>
      <c r="BH46" s="583">
        <f t="shared" si="67"/>
        <v>41556</v>
      </c>
      <c r="BI46" s="1148" t="s">
        <v>704</v>
      </c>
      <c r="BJ46" s="6"/>
      <c r="BK46" s="639">
        <v>40</v>
      </c>
      <c r="BL46" s="638">
        <f t="shared" si="93"/>
        <v>41179</v>
      </c>
      <c r="BM46" s="638">
        <f t="shared" si="68"/>
        <v>41185</v>
      </c>
      <c r="BN46" s="1163" t="s">
        <v>704</v>
      </c>
      <c r="BO46" s="6"/>
      <c r="BP46" s="637">
        <v>40</v>
      </c>
      <c r="BQ46" s="636">
        <f t="shared" si="94"/>
        <v>40815</v>
      </c>
      <c r="BR46" s="636">
        <f t="shared" si="69"/>
        <v>40821</v>
      </c>
      <c r="BS46" s="1152" t="s">
        <v>704</v>
      </c>
      <c r="BT46" s="6"/>
      <c r="BU46" s="625">
        <v>40</v>
      </c>
      <c r="BV46" s="624">
        <f t="shared" si="95"/>
        <v>40455</v>
      </c>
      <c r="BW46" s="624">
        <f t="shared" si="70"/>
        <v>40461</v>
      </c>
      <c r="BX46" s="1165" t="s">
        <v>704</v>
      </c>
      <c r="BY46" s="550"/>
      <c r="BZ46" s="637">
        <v>40</v>
      </c>
      <c r="CA46" s="636">
        <f t="shared" si="96"/>
        <v>40451</v>
      </c>
      <c r="CB46" s="636">
        <f t="shared" si="71"/>
        <v>40457</v>
      </c>
      <c r="CC46" s="1152" t="s">
        <v>704</v>
      </c>
      <c r="CD46" s="6"/>
      <c r="CE46" s="597">
        <v>40</v>
      </c>
      <c r="CF46" s="596">
        <f t="shared" si="97"/>
        <v>40084</v>
      </c>
      <c r="CG46" s="596">
        <f t="shared" si="72"/>
        <v>40090</v>
      </c>
      <c r="CH46" s="1185"/>
      <c r="CI46" s="73"/>
      <c r="CJ46" s="623">
        <v>40</v>
      </c>
      <c r="CK46" s="619">
        <f t="shared" si="98"/>
        <v>40087</v>
      </c>
      <c r="CL46" s="619">
        <f t="shared" si="73"/>
        <v>40093</v>
      </c>
      <c r="CM46" s="1169" t="s">
        <v>704</v>
      </c>
      <c r="CN46" s="1224"/>
      <c r="CO46" s="6"/>
      <c r="CP46" s="569">
        <v>40</v>
      </c>
      <c r="CQ46" s="568">
        <f t="shared" si="99"/>
        <v>39720</v>
      </c>
      <c r="CR46" s="568">
        <f t="shared" si="74"/>
        <v>39726</v>
      </c>
      <c r="CS46" s="1172" t="s">
        <v>767</v>
      </c>
      <c r="CT46" s="546"/>
      <c r="CU46" s="569">
        <v>40</v>
      </c>
      <c r="CV46" s="568">
        <f t="shared" si="100"/>
        <v>39723</v>
      </c>
      <c r="CW46" s="568">
        <f t="shared" si="75"/>
        <v>39729</v>
      </c>
      <c r="CX46" s="1129" t="s">
        <v>767</v>
      </c>
      <c r="CY46" s="6"/>
      <c r="CZ46" s="623">
        <v>40</v>
      </c>
      <c r="DA46" s="619">
        <f t="shared" si="101"/>
        <v>39356</v>
      </c>
      <c r="DB46" s="619">
        <f t="shared" si="76"/>
        <v>39362</v>
      </c>
      <c r="DC46" s="1172" t="s">
        <v>766</v>
      </c>
      <c r="DD46" s="546"/>
      <c r="DE46" s="595">
        <v>40</v>
      </c>
      <c r="DF46" s="594">
        <f t="shared" si="102"/>
        <v>39352</v>
      </c>
      <c r="DG46" s="594">
        <f t="shared" si="77"/>
        <v>39358</v>
      </c>
      <c r="DH46" s="1168"/>
      <c r="DI46" s="1"/>
      <c r="DJ46" s="623">
        <v>40</v>
      </c>
      <c r="DK46" s="617">
        <f t="shared" si="103"/>
        <v>38992</v>
      </c>
      <c r="DL46" s="617">
        <f t="shared" si="78"/>
        <v>38998</v>
      </c>
      <c r="DM46" s="1175" t="s">
        <v>766</v>
      </c>
      <c r="DN46" s="540"/>
      <c r="DO46" s="618">
        <v>40</v>
      </c>
      <c r="DP46" s="617">
        <f t="shared" si="104"/>
        <v>38988</v>
      </c>
      <c r="DQ46" s="617">
        <f t="shared" si="79"/>
        <v>38994</v>
      </c>
      <c r="DR46" s="1129" t="s">
        <v>704</v>
      </c>
      <c r="DS46" s="1"/>
      <c r="DT46" s="623">
        <v>40</v>
      </c>
      <c r="DU46" s="617">
        <f t="shared" si="105"/>
        <v>38628</v>
      </c>
      <c r="DV46" s="617">
        <f t="shared" si="80"/>
        <v>38634</v>
      </c>
      <c r="DW46" s="1175" t="s">
        <v>766</v>
      </c>
      <c r="DX46" s="540"/>
      <c r="DY46" s="618">
        <v>40</v>
      </c>
      <c r="DZ46" s="617">
        <f t="shared" si="106"/>
        <v>38624</v>
      </c>
      <c r="EA46" s="617">
        <f t="shared" si="81"/>
        <v>38630</v>
      </c>
      <c r="EB46" s="1129" t="s">
        <v>704</v>
      </c>
      <c r="ED46" s="635">
        <v>40</v>
      </c>
      <c r="EE46" s="634">
        <f t="shared" si="107"/>
        <v>38257</v>
      </c>
      <c r="EF46" s="634">
        <f t="shared" si="82"/>
        <v>38263</v>
      </c>
      <c r="EG46" s="1206"/>
      <c r="EH46" s="540"/>
      <c r="EI46" s="575">
        <v>40</v>
      </c>
      <c r="EJ46" s="574">
        <f t="shared" si="108"/>
        <v>38260</v>
      </c>
      <c r="EK46" s="574">
        <f t="shared" si="83"/>
        <v>38266</v>
      </c>
      <c r="EL46" s="1129" t="s">
        <v>704</v>
      </c>
      <c r="EN46" s="573">
        <v>40</v>
      </c>
      <c r="EO46" s="572">
        <f t="shared" si="109"/>
        <v>37893</v>
      </c>
      <c r="EP46" s="572">
        <f t="shared" si="84"/>
        <v>37899</v>
      </c>
      <c r="EQ46" s="1132" t="s">
        <v>704</v>
      </c>
      <c r="ES46" s="573">
        <v>40</v>
      </c>
      <c r="ET46" s="572">
        <f t="shared" si="110"/>
        <v>37896</v>
      </c>
      <c r="EU46" s="572">
        <f t="shared" si="85"/>
        <v>37902</v>
      </c>
      <c r="EV46" s="1132" t="s">
        <v>704</v>
      </c>
    </row>
    <row r="47" spans="1:152" ht="18.95" customHeight="1" thickTop="1">
      <c r="A47" s="1"/>
      <c r="B47" s="1"/>
      <c r="C47" s="476">
        <v>1</v>
      </c>
      <c r="D47" s="475" t="s">
        <v>697</v>
      </c>
      <c r="F47" s="490" t="s">
        <v>789</v>
      </c>
      <c r="G47" s="490" t="s">
        <v>788</v>
      </c>
      <c r="H47" s="490" t="s">
        <v>787</v>
      </c>
      <c r="I47" s="481" t="s">
        <v>786</v>
      </c>
      <c r="J47" s="473"/>
      <c r="K47" s="431">
        <v>43132</v>
      </c>
      <c r="L47" s="431">
        <v>43159</v>
      </c>
      <c r="M47" s="300" t="s">
        <v>768</v>
      </c>
      <c r="N47" s="433">
        <v>43131</v>
      </c>
      <c r="O47" s="472">
        <v>43131</v>
      </c>
      <c r="P47" s="439">
        <v>42005</v>
      </c>
      <c r="R47" s="969">
        <v>41</v>
      </c>
      <c r="S47" s="561">
        <f t="shared" si="30"/>
        <v>44112</v>
      </c>
      <c r="T47" s="561">
        <f t="shared" si="0"/>
        <v>44118</v>
      </c>
      <c r="U47" s="498">
        <f t="shared" si="31"/>
        <v>44120</v>
      </c>
      <c r="V47" s="1309"/>
      <c r="W47" s="6"/>
      <c r="X47" s="567">
        <v>41</v>
      </c>
      <c r="Y47" s="566">
        <f t="shared" si="86"/>
        <v>43748</v>
      </c>
      <c r="Z47" s="566">
        <f t="shared" si="57"/>
        <v>43754</v>
      </c>
      <c r="AA47" s="565">
        <f t="shared" si="58"/>
        <v>43756</v>
      </c>
      <c r="AB47" s="1059"/>
      <c r="AC47" s="6"/>
      <c r="AD47" s="567">
        <v>41</v>
      </c>
      <c r="AE47" s="616">
        <f t="shared" si="87"/>
        <v>43384</v>
      </c>
      <c r="AF47" s="616">
        <f t="shared" si="59"/>
        <v>43390</v>
      </c>
      <c r="AG47" s="565">
        <f t="shared" si="60"/>
        <v>43392</v>
      </c>
      <c r="AH47" s="1059"/>
      <c r="AI47" s="6"/>
      <c r="AJ47" s="560">
        <v>41</v>
      </c>
      <c r="AK47" s="559">
        <f t="shared" si="88"/>
        <v>43013</v>
      </c>
      <c r="AL47" s="559">
        <f t="shared" si="61"/>
        <v>43019</v>
      </c>
      <c r="AM47" s="558">
        <f t="shared" si="62"/>
        <v>43021</v>
      </c>
      <c r="AN47" s="1187"/>
      <c r="AO47" s="6"/>
      <c r="AP47" s="556">
        <v>41</v>
      </c>
      <c r="AQ47" s="555">
        <f t="shared" si="89"/>
        <v>42649</v>
      </c>
      <c r="AR47" s="555">
        <f t="shared" si="63"/>
        <v>42655</v>
      </c>
      <c r="AS47" s="611">
        <f t="shared" si="64"/>
        <v>42657</v>
      </c>
      <c r="AT47" s="1190"/>
      <c r="AU47" s="6"/>
      <c r="AV47" s="556">
        <v>41</v>
      </c>
      <c r="AW47" s="555">
        <f t="shared" si="90"/>
        <v>42285</v>
      </c>
      <c r="AX47" s="555">
        <f t="shared" si="65"/>
        <v>42291</v>
      </c>
      <c r="AY47" s="1148"/>
      <c r="AZ47" s="6"/>
      <c r="BA47" s="556">
        <v>41</v>
      </c>
      <c r="BB47" s="555">
        <f t="shared" si="91"/>
        <v>41921</v>
      </c>
      <c r="BC47" s="555">
        <f t="shared" si="66"/>
        <v>41927</v>
      </c>
      <c r="BD47" s="1148"/>
      <c r="BE47" s="6"/>
      <c r="BF47" s="556">
        <v>41</v>
      </c>
      <c r="BG47" s="555">
        <f t="shared" si="92"/>
        <v>41557</v>
      </c>
      <c r="BH47" s="555">
        <f t="shared" si="67"/>
        <v>41563</v>
      </c>
      <c r="BI47" s="1148"/>
      <c r="BJ47" s="6"/>
      <c r="BK47" s="556">
        <v>41</v>
      </c>
      <c r="BL47" s="555">
        <f t="shared" si="93"/>
        <v>41186</v>
      </c>
      <c r="BM47" s="555">
        <f t="shared" si="68"/>
        <v>41192</v>
      </c>
      <c r="BN47" s="1148"/>
      <c r="BO47" s="6"/>
      <c r="BP47" s="554">
        <v>41</v>
      </c>
      <c r="BQ47" s="553">
        <f t="shared" si="94"/>
        <v>40822</v>
      </c>
      <c r="BR47" s="553">
        <f t="shared" si="69"/>
        <v>40828</v>
      </c>
      <c r="BS47" s="1153"/>
      <c r="BT47" s="6"/>
      <c r="BU47" s="552">
        <v>41</v>
      </c>
      <c r="BV47" s="551">
        <f t="shared" si="95"/>
        <v>40462</v>
      </c>
      <c r="BW47" s="551">
        <f t="shared" si="70"/>
        <v>40468</v>
      </c>
      <c r="BX47" s="1166"/>
      <c r="BY47" s="550"/>
      <c r="BZ47" s="554">
        <v>41</v>
      </c>
      <c r="CA47" s="553">
        <f t="shared" si="96"/>
        <v>40458</v>
      </c>
      <c r="CB47" s="553">
        <f t="shared" si="71"/>
        <v>40464</v>
      </c>
      <c r="CC47" s="1153"/>
      <c r="CD47" s="6"/>
      <c r="CE47" s="633">
        <v>41</v>
      </c>
      <c r="CF47" s="632">
        <f t="shared" si="97"/>
        <v>40091</v>
      </c>
      <c r="CG47" s="632">
        <f t="shared" si="72"/>
        <v>40097</v>
      </c>
      <c r="CH47" s="1184" t="s">
        <v>704</v>
      </c>
      <c r="CI47" s="73"/>
      <c r="CJ47" s="543">
        <v>41</v>
      </c>
      <c r="CK47" s="544">
        <f t="shared" si="98"/>
        <v>40094</v>
      </c>
      <c r="CL47" s="544">
        <f t="shared" si="73"/>
        <v>40100</v>
      </c>
      <c r="CM47" s="1170"/>
      <c r="CN47" s="1224"/>
      <c r="CO47" s="6"/>
      <c r="CP47" s="543">
        <v>41</v>
      </c>
      <c r="CQ47" s="544">
        <f t="shared" si="99"/>
        <v>39727</v>
      </c>
      <c r="CR47" s="544">
        <f t="shared" si="74"/>
        <v>39733</v>
      </c>
      <c r="CS47" s="1173"/>
      <c r="CT47" s="546"/>
      <c r="CU47" s="576">
        <v>41</v>
      </c>
      <c r="CV47" s="568">
        <f t="shared" si="100"/>
        <v>39730</v>
      </c>
      <c r="CW47" s="568">
        <f t="shared" si="75"/>
        <v>39736</v>
      </c>
      <c r="CX47" s="1130"/>
      <c r="CY47" s="6"/>
      <c r="CZ47" s="543">
        <v>41</v>
      </c>
      <c r="DA47" s="544">
        <f t="shared" si="101"/>
        <v>39363</v>
      </c>
      <c r="DB47" s="544">
        <f t="shared" si="76"/>
        <v>39369</v>
      </c>
      <c r="DC47" s="1173"/>
      <c r="DD47" s="546"/>
      <c r="DE47" s="620">
        <v>41</v>
      </c>
      <c r="DF47" s="619">
        <f t="shared" si="102"/>
        <v>39359</v>
      </c>
      <c r="DG47" s="619">
        <f t="shared" si="77"/>
        <v>39365</v>
      </c>
      <c r="DH47" s="1129" t="s">
        <v>704</v>
      </c>
      <c r="DI47" s="1"/>
      <c r="DJ47" s="543">
        <v>41</v>
      </c>
      <c r="DK47" s="538">
        <f t="shared" si="103"/>
        <v>38999</v>
      </c>
      <c r="DL47" s="538">
        <f t="shared" si="78"/>
        <v>39005</v>
      </c>
      <c r="DM47" s="1176"/>
      <c r="DN47" s="540"/>
      <c r="DO47" s="542">
        <v>41</v>
      </c>
      <c r="DP47" s="538">
        <f t="shared" si="104"/>
        <v>38995</v>
      </c>
      <c r="DQ47" s="538">
        <f t="shared" si="79"/>
        <v>39001</v>
      </c>
      <c r="DR47" s="1130"/>
      <c r="DS47" s="1"/>
      <c r="DT47" s="543">
        <v>41</v>
      </c>
      <c r="DU47" s="538">
        <f t="shared" si="105"/>
        <v>38635</v>
      </c>
      <c r="DV47" s="538">
        <f t="shared" si="80"/>
        <v>38641</v>
      </c>
      <c r="DW47" s="1176"/>
      <c r="DX47" s="540"/>
      <c r="DY47" s="542">
        <v>41</v>
      </c>
      <c r="DZ47" s="538">
        <f t="shared" si="106"/>
        <v>38631</v>
      </c>
      <c r="EA47" s="538">
        <f t="shared" si="81"/>
        <v>38637</v>
      </c>
      <c r="EB47" s="1130"/>
      <c r="ED47" s="569">
        <v>41</v>
      </c>
      <c r="EE47" s="574">
        <f t="shared" si="107"/>
        <v>38264</v>
      </c>
      <c r="EF47" s="574">
        <f t="shared" si="82"/>
        <v>38270</v>
      </c>
      <c r="EG47" s="1175" t="s">
        <v>766</v>
      </c>
      <c r="EH47" s="540"/>
      <c r="EI47" s="542">
        <v>41</v>
      </c>
      <c r="EJ47" s="538">
        <f t="shared" si="108"/>
        <v>38267</v>
      </c>
      <c r="EK47" s="538">
        <f t="shared" si="83"/>
        <v>38273</v>
      </c>
      <c r="EL47" s="1130"/>
      <c r="EN47" s="563">
        <v>41</v>
      </c>
      <c r="EO47" s="562">
        <f t="shared" si="109"/>
        <v>37900</v>
      </c>
      <c r="EP47" s="562">
        <f t="shared" si="84"/>
        <v>37906</v>
      </c>
      <c r="EQ47" s="1133"/>
      <c r="ES47" s="563">
        <v>41</v>
      </c>
      <c r="ET47" s="562">
        <f t="shared" si="110"/>
        <v>37903</v>
      </c>
      <c r="EU47" s="562">
        <f t="shared" si="85"/>
        <v>37909</v>
      </c>
      <c r="EV47" s="1133"/>
    </row>
    <row r="48" spans="1:152" ht="18.95" customHeight="1">
      <c r="A48" s="1"/>
      <c r="B48" s="1"/>
      <c r="C48" s="477" t="s">
        <v>100</v>
      </c>
      <c r="D48" s="1038" t="s">
        <v>98</v>
      </c>
      <c r="E48" s="1038"/>
      <c r="F48" s="1039" t="s">
        <v>652</v>
      </c>
      <c r="G48" s="1039"/>
      <c r="H48" s="1039"/>
      <c r="I48" s="1039"/>
      <c r="J48" s="277" t="s">
        <v>395</v>
      </c>
      <c r="K48" s="1040" t="s">
        <v>394</v>
      </c>
      <c r="L48" s="1040"/>
      <c r="M48" s="275" t="s">
        <v>91</v>
      </c>
      <c r="N48" s="276" t="s">
        <v>90</v>
      </c>
      <c r="O48" s="275" t="s">
        <v>89</v>
      </c>
      <c r="P48" s="424" t="s">
        <v>340</v>
      </c>
      <c r="R48" s="969">
        <v>42</v>
      </c>
      <c r="S48" s="561">
        <f>1+T47</f>
        <v>44119</v>
      </c>
      <c r="T48" s="561">
        <f t="shared" si="0"/>
        <v>44125</v>
      </c>
      <c r="U48" s="498">
        <f t="shared" si="31"/>
        <v>44127</v>
      </c>
      <c r="V48" s="1309"/>
      <c r="W48" s="6"/>
      <c r="X48" s="567">
        <v>42</v>
      </c>
      <c r="Y48" s="566">
        <f t="shared" si="86"/>
        <v>43755</v>
      </c>
      <c r="Z48" s="566">
        <f t="shared" si="57"/>
        <v>43761</v>
      </c>
      <c r="AA48" s="565">
        <f t="shared" si="58"/>
        <v>43763</v>
      </c>
      <c r="AB48" s="1059"/>
      <c r="AC48" s="6"/>
      <c r="AD48" s="567">
        <v>42</v>
      </c>
      <c r="AE48" s="616">
        <f t="shared" si="87"/>
        <v>43391</v>
      </c>
      <c r="AF48" s="616">
        <f t="shared" si="59"/>
        <v>43397</v>
      </c>
      <c r="AG48" s="565">
        <f t="shared" si="60"/>
        <v>43399</v>
      </c>
      <c r="AH48" s="1059"/>
      <c r="AI48" s="6"/>
      <c r="AJ48" s="560">
        <v>42</v>
      </c>
      <c r="AK48" s="559">
        <f t="shared" si="88"/>
        <v>43020</v>
      </c>
      <c r="AL48" s="559">
        <f t="shared" si="61"/>
        <v>43026</v>
      </c>
      <c r="AM48" s="558">
        <f t="shared" si="62"/>
        <v>43028</v>
      </c>
      <c r="AN48" s="1187"/>
      <c r="AO48" s="6"/>
      <c r="AP48" s="556">
        <v>42</v>
      </c>
      <c r="AQ48" s="555">
        <f t="shared" si="89"/>
        <v>42656</v>
      </c>
      <c r="AR48" s="555">
        <f t="shared" si="63"/>
        <v>42662</v>
      </c>
      <c r="AS48" s="621">
        <f t="shared" si="64"/>
        <v>42664</v>
      </c>
      <c r="AT48" s="1190"/>
      <c r="AU48" s="6"/>
      <c r="AV48" s="556">
        <v>42</v>
      </c>
      <c r="AW48" s="555">
        <f t="shared" si="90"/>
        <v>42292</v>
      </c>
      <c r="AX48" s="555">
        <f t="shared" si="65"/>
        <v>42298</v>
      </c>
      <c r="AY48" s="1148"/>
      <c r="AZ48" s="6"/>
      <c r="BA48" s="556">
        <v>42</v>
      </c>
      <c r="BB48" s="555">
        <f t="shared" si="91"/>
        <v>41928</v>
      </c>
      <c r="BC48" s="555">
        <f t="shared" si="66"/>
        <v>41934</v>
      </c>
      <c r="BD48" s="1148"/>
      <c r="BE48" s="6"/>
      <c r="BF48" s="556">
        <v>42</v>
      </c>
      <c r="BG48" s="555">
        <f t="shared" si="92"/>
        <v>41564</v>
      </c>
      <c r="BH48" s="555">
        <f t="shared" si="67"/>
        <v>41570</v>
      </c>
      <c r="BI48" s="1148"/>
      <c r="BJ48" s="6"/>
      <c r="BK48" s="556">
        <v>42</v>
      </c>
      <c r="BL48" s="555">
        <f t="shared" si="93"/>
        <v>41193</v>
      </c>
      <c r="BM48" s="555">
        <f t="shared" si="68"/>
        <v>41199</v>
      </c>
      <c r="BN48" s="1148"/>
      <c r="BO48" s="6"/>
      <c r="BP48" s="554">
        <v>42</v>
      </c>
      <c r="BQ48" s="553">
        <f t="shared" si="94"/>
        <v>40829</v>
      </c>
      <c r="BR48" s="553">
        <f t="shared" si="69"/>
        <v>40835</v>
      </c>
      <c r="BS48" s="1153"/>
      <c r="BT48" s="6"/>
      <c r="BU48" s="552">
        <v>42</v>
      </c>
      <c r="BV48" s="551">
        <f t="shared" si="95"/>
        <v>40469</v>
      </c>
      <c r="BW48" s="551">
        <f t="shared" si="70"/>
        <v>40475</v>
      </c>
      <c r="BX48" s="1166"/>
      <c r="BY48" s="550"/>
      <c r="BZ48" s="554">
        <v>42</v>
      </c>
      <c r="CA48" s="553">
        <f t="shared" si="96"/>
        <v>40465</v>
      </c>
      <c r="CB48" s="553">
        <f t="shared" si="71"/>
        <v>40471</v>
      </c>
      <c r="CC48" s="1153"/>
      <c r="CD48" s="6"/>
      <c r="CE48" s="548">
        <v>42</v>
      </c>
      <c r="CF48" s="547">
        <f t="shared" si="97"/>
        <v>40098</v>
      </c>
      <c r="CG48" s="547">
        <f t="shared" si="72"/>
        <v>40104</v>
      </c>
      <c r="CH48" s="1155"/>
      <c r="CI48" s="73"/>
      <c r="CJ48" s="543">
        <v>42</v>
      </c>
      <c r="CK48" s="544">
        <f t="shared" si="98"/>
        <v>40101</v>
      </c>
      <c r="CL48" s="544">
        <f t="shared" si="73"/>
        <v>40107</v>
      </c>
      <c r="CM48" s="1170"/>
      <c r="CN48" s="1224"/>
      <c r="CO48" s="6"/>
      <c r="CP48" s="543">
        <v>42</v>
      </c>
      <c r="CQ48" s="544">
        <f t="shared" si="99"/>
        <v>39734</v>
      </c>
      <c r="CR48" s="544">
        <f t="shared" si="74"/>
        <v>39740</v>
      </c>
      <c r="CS48" s="1173"/>
      <c r="CT48" s="546"/>
      <c r="CU48" s="545">
        <v>42</v>
      </c>
      <c r="CV48" s="544">
        <f t="shared" si="100"/>
        <v>39737</v>
      </c>
      <c r="CW48" s="544">
        <f t="shared" si="75"/>
        <v>39743</v>
      </c>
      <c r="CX48" s="1130"/>
      <c r="CY48" s="6"/>
      <c r="CZ48" s="543">
        <v>42</v>
      </c>
      <c r="DA48" s="544">
        <f t="shared" si="101"/>
        <v>39370</v>
      </c>
      <c r="DB48" s="544">
        <f t="shared" si="76"/>
        <v>39376</v>
      </c>
      <c r="DC48" s="1173"/>
      <c r="DD48" s="546"/>
      <c r="DE48" s="545">
        <v>42</v>
      </c>
      <c r="DF48" s="544">
        <f t="shared" si="102"/>
        <v>39366</v>
      </c>
      <c r="DG48" s="544">
        <f t="shared" si="77"/>
        <v>39372</v>
      </c>
      <c r="DH48" s="1130"/>
      <c r="DI48" s="1"/>
      <c r="DJ48" s="543">
        <v>42</v>
      </c>
      <c r="DK48" s="538">
        <f t="shared" si="103"/>
        <v>39006</v>
      </c>
      <c r="DL48" s="538">
        <f t="shared" si="78"/>
        <v>39012</v>
      </c>
      <c r="DM48" s="1176"/>
      <c r="DN48" s="540"/>
      <c r="DO48" s="542">
        <v>42</v>
      </c>
      <c r="DP48" s="538">
        <f t="shared" si="104"/>
        <v>39002</v>
      </c>
      <c r="DQ48" s="538">
        <f t="shared" si="79"/>
        <v>39008</v>
      </c>
      <c r="DR48" s="1130"/>
      <c r="DS48" s="1"/>
      <c r="DT48" s="543">
        <v>42</v>
      </c>
      <c r="DU48" s="538">
        <f t="shared" si="105"/>
        <v>38642</v>
      </c>
      <c r="DV48" s="538">
        <f t="shared" si="80"/>
        <v>38648</v>
      </c>
      <c r="DW48" s="1176"/>
      <c r="DX48" s="540"/>
      <c r="DY48" s="542">
        <v>42</v>
      </c>
      <c r="DZ48" s="538">
        <f t="shared" si="106"/>
        <v>38638</v>
      </c>
      <c r="EA48" s="538">
        <f t="shared" si="81"/>
        <v>38644</v>
      </c>
      <c r="EB48" s="1130"/>
      <c r="ED48" s="543">
        <v>42</v>
      </c>
      <c r="EE48" s="538">
        <f t="shared" si="107"/>
        <v>38271</v>
      </c>
      <c r="EF48" s="538">
        <f t="shared" si="82"/>
        <v>38277</v>
      </c>
      <c r="EG48" s="1176"/>
      <c r="EH48" s="540"/>
      <c r="EI48" s="542">
        <v>42</v>
      </c>
      <c r="EJ48" s="538">
        <f t="shared" si="108"/>
        <v>38274</v>
      </c>
      <c r="EK48" s="538">
        <f t="shared" si="83"/>
        <v>38280</v>
      </c>
      <c r="EL48" s="1130"/>
      <c r="EN48" s="563">
        <v>42</v>
      </c>
      <c r="EO48" s="562">
        <f t="shared" si="109"/>
        <v>37907</v>
      </c>
      <c r="EP48" s="562">
        <f t="shared" si="84"/>
        <v>37913</v>
      </c>
      <c r="EQ48" s="1133"/>
      <c r="ES48" s="563">
        <v>42</v>
      </c>
      <c r="ET48" s="562">
        <f t="shared" si="110"/>
        <v>37910</v>
      </c>
      <c r="EU48" s="562">
        <f t="shared" si="85"/>
        <v>37916</v>
      </c>
      <c r="EV48" s="1133"/>
    </row>
    <row r="49" spans="1:152" ht="18.95" customHeight="1" thickBot="1">
      <c r="A49" s="1"/>
      <c r="B49" s="1"/>
      <c r="C49" s="477" t="s">
        <v>100</v>
      </c>
      <c r="D49" s="1038" t="s">
        <v>98</v>
      </c>
      <c r="E49" s="1038"/>
      <c r="F49" s="1039" t="s">
        <v>647</v>
      </c>
      <c r="G49" s="1039"/>
      <c r="H49" s="1039"/>
      <c r="I49" s="1039"/>
      <c r="J49" s="277" t="s">
        <v>395</v>
      </c>
      <c r="K49" s="1040" t="s">
        <v>394</v>
      </c>
      <c r="L49" s="1040"/>
      <c r="M49" s="275" t="s">
        <v>91</v>
      </c>
      <c r="N49" s="276" t="s">
        <v>90</v>
      </c>
      <c r="O49" s="275" t="s">
        <v>89</v>
      </c>
      <c r="P49" s="424" t="s">
        <v>340</v>
      </c>
      <c r="R49" s="970">
        <v>43</v>
      </c>
      <c r="S49" s="971">
        <f t="shared" ref="S49:S54" si="111">1+T48</f>
        <v>44126</v>
      </c>
      <c r="T49" s="971">
        <f t="shared" si="0"/>
        <v>44132</v>
      </c>
      <c r="U49" s="972">
        <f t="shared" si="31"/>
        <v>44134</v>
      </c>
      <c r="V49" s="1310"/>
      <c r="W49" s="6"/>
      <c r="X49" s="614">
        <v>43</v>
      </c>
      <c r="Y49" s="615">
        <f t="shared" si="86"/>
        <v>43762</v>
      </c>
      <c r="Z49" s="615">
        <f t="shared" si="57"/>
        <v>43768</v>
      </c>
      <c r="AA49" s="612">
        <f t="shared" si="58"/>
        <v>43770</v>
      </c>
      <c r="AB49" s="1060"/>
      <c r="AC49" s="6"/>
      <c r="AD49" s="614">
        <v>43</v>
      </c>
      <c r="AE49" s="613">
        <f t="shared" si="87"/>
        <v>43398</v>
      </c>
      <c r="AF49" s="613">
        <f t="shared" si="59"/>
        <v>43404</v>
      </c>
      <c r="AG49" s="612">
        <f t="shared" si="60"/>
        <v>43406</v>
      </c>
      <c r="AH49" s="1060"/>
      <c r="AI49" s="6"/>
      <c r="AJ49" s="560">
        <v>43</v>
      </c>
      <c r="AK49" s="559">
        <f t="shared" si="88"/>
        <v>43027</v>
      </c>
      <c r="AL49" s="559">
        <f t="shared" si="61"/>
        <v>43033</v>
      </c>
      <c r="AM49" s="558">
        <f t="shared" si="62"/>
        <v>43035</v>
      </c>
      <c r="AN49" s="1187"/>
      <c r="AO49" s="6"/>
      <c r="AP49" s="556">
        <v>43</v>
      </c>
      <c r="AQ49" s="555">
        <f t="shared" si="89"/>
        <v>42663</v>
      </c>
      <c r="AR49" s="555">
        <f t="shared" si="63"/>
        <v>42669</v>
      </c>
      <c r="AS49" s="611">
        <f t="shared" si="64"/>
        <v>42671</v>
      </c>
      <c r="AT49" s="1190"/>
      <c r="AU49" s="6"/>
      <c r="AV49" s="601">
        <v>43</v>
      </c>
      <c r="AW49" s="600">
        <f t="shared" si="90"/>
        <v>42299</v>
      </c>
      <c r="AX49" s="600">
        <f t="shared" si="65"/>
        <v>42305</v>
      </c>
      <c r="AY49" s="1162"/>
      <c r="AZ49" s="6"/>
      <c r="BA49" s="601">
        <v>43</v>
      </c>
      <c r="BB49" s="600">
        <f t="shared" si="91"/>
        <v>41935</v>
      </c>
      <c r="BC49" s="600">
        <f t="shared" si="66"/>
        <v>41941</v>
      </c>
      <c r="BD49" s="1162"/>
      <c r="BE49" s="6"/>
      <c r="BF49" s="601">
        <v>43</v>
      </c>
      <c r="BG49" s="600">
        <f t="shared" si="92"/>
        <v>41571</v>
      </c>
      <c r="BH49" s="600">
        <f t="shared" si="67"/>
        <v>41577</v>
      </c>
      <c r="BI49" s="1162"/>
      <c r="BJ49" s="6"/>
      <c r="BK49" s="556">
        <v>43</v>
      </c>
      <c r="BL49" s="555">
        <f t="shared" si="93"/>
        <v>41200</v>
      </c>
      <c r="BM49" s="555">
        <f t="shared" si="68"/>
        <v>41206</v>
      </c>
      <c r="BN49" s="1148"/>
      <c r="BO49" s="6"/>
      <c r="BP49" s="554">
        <v>43</v>
      </c>
      <c r="BQ49" s="553">
        <f t="shared" si="94"/>
        <v>40836</v>
      </c>
      <c r="BR49" s="553">
        <f t="shared" si="69"/>
        <v>40842</v>
      </c>
      <c r="BS49" s="1153"/>
      <c r="BT49" s="6"/>
      <c r="BU49" s="610">
        <v>43</v>
      </c>
      <c r="BV49" s="609">
        <f t="shared" si="95"/>
        <v>40476</v>
      </c>
      <c r="BW49" s="609">
        <f t="shared" si="70"/>
        <v>40482</v>
      </c>
      <c r="BX49" s="1167"/>
      <c r="BY49" s="550"/>
      <c r="BZ49" s="554">
        <v>43</v>
      </c>
      <c r="CA49" s="553">
        <f t="shared" si="96"/>
        <v>40472</v>
      </c>
      <c r="CB49" s="553">
        <f t="shared" si="71"/>
        <v>40478</v>
      </c>
      <c r="CC49" s="1153"/>
      <c r="CD49" s="6"/>
      <c r="CE49" s="548">
        <v>43</v>
      </c>
      <c r="CF49" s="547">
        <f t="shared" si="97"/>
        <v>40105</v>
      </c>
      <c r="CG49" s="547">
        <f t="shared" si="72"/>
        <v>40111</v>
      </c>
      <c r="CH49" s="1155"/>
      <c r="CI49" s="73"/>
      <c r="CJ49" s="543">
        <v>43</v>
      </c>
      <c r="CK49" s="544">
        <f t="shared" si="98"/>
        <v>40108</v>
      </c>
      <c r="CL49" s="544">
        <f t="shared" si="73"/>
        <v>40114</v>
      </c>
      <c r="CM49" s="1170"/>
      <c r="CN49" s="1224"/>
      <c r="CO49" s="6"/>
      <c r="CP49" s="543">
        <v>43</v>
      </c>
      <c r="CQ49" s="544">
        <f t="shared" si="99"/>
        <v>39741</v>
      </c>
      <c r="CR49" s="544">
        <f t="shared" si="74"/>
        <v>39747</v>
      </c>
      <c r="CS49" s="1173"/>
      <c r="CT49" s="546"/>
      <c r="CU49" s="593">
        <v>43</v>
      </c>
      <c r="CV49" s="594">
        <f t="shared" si="100"/>
        <v>39744</v>
      </c>
      <c r="CW49" s="594">
        <f t="shared" si="75"/>
        <v>39750</v>
      </c>
      <c r="CX49" s="1168"/>
      <c r="CY49" s="6"/>
      <c r="CZ49" s="593">
        <v>43</v>
      </c>
      <c r="DA49" s="594">
        <f t="shared" si="101"/>
        <v>39377</v>
      </c>
      <c r="DB49" s="594">
        <f t="shared" si="76"/>
        <v>39383</v>
      </c>
      <c r="DC49" s="1174"/>
      <c r="DD49" s="546"/>
      <c r="DE49" s="545">
        <v>43</v>
      </c>
      <c r="DF49" s="544">
        <f t="shared" si="102"/>
        <v>39373</v>
      </c>
      <c r="DG49" s="544">
        <f t="shared" si="77"/>
        <v>39379</v>
      </c>
      <c r="DH49" s="1130"/>
      <c r="DI49" s="1"/>
      <c r="DJ49" s="593">
        <v>43</v>
      </c>
      <c r="DK49" s="591">
        <f t="shared" si="103"/>
        <v>39013</v>
      </c>
      <c r="DL49" s="591">
        <f t="shared" si="78"/>
        <v>39019</v>
      </c>
      <c r="DM49" s="1177"/>
      <c r="DN49" s="540"/>
      <c r="DO49" s="542">
        <v>43</v>
      </c>
      <c r="DP49" s="538">
        <f t="shared" si="104"/>
        <v>39009</v>
      </c>
      <c r="DQ49" s="538">
        <f t="shared" si="79"/>
        <v>39015</v>
      </c>
      <c r="DR49" s="1130"/>
      <c r="DS49" s="1"/>
      <c r="DT49" s="593">
        <v>43</v>
      </c>
      <c r="DU49" s="591">
        <f t="shared" si="105"/>
        <v>38649</v>
      </c>
      <c r="DV49" s="591">
        <f t="shared" si="80"/>
        <v>38655</v>
      </c>
      <c r="DW49" s="1177"/>
      <c r="DX49" s="540"/>
      <c r="DY49" s="542">
        <v>43</v>
      </c>
      <c r="DZ49" s="538">
        <f t="shared" si="106"/>
        <v>38645</v>
      </c>
      <c r="EA49" s="538">
        <f t="shared" si="81"/>
        <v>38651</v>
      </c>
      <c r="EB49" s="1130"/>
      <c r="ED49" s="543">
        <v>43</v>
      </c>
      <c r="EE49" s="538">
        <f t="shared" si="107"/>
        <v>38278</v>
      </c>
      <c r="EF49" s="538">
        <f t="shared" si="82"/>
        <v>38284</v>
      </c>
      <c r="EG49" s="1176"/>
      <c r="EH49" s="540"/>
      <c r="EI49" s="592">
        <v>43</v>
      </c>
      <c r="EJ49" s="591">
        <f t="shared" si="108"/>
        <v>38281</v>
      </c>
      <c r="EK49" s="591">
        <f t="shared" si="83"/>
        <v>38287</v>
      </c>
      <c r="EL49" s="1168"/>
      <c r="EN49" s="563">
        <v>43</v>
      </c>
      <c r="EO49" s="562">
        <f t="shared" si="109"/>
        <v>37914</v>
      </c>
      <c r="EP49" s="562">
        <f t="shared" si="84"/>
        <v>37920</v>
      </c>
      <c r="EQ49" s="1133"/>
      <c r="ES49" s="590">
        <v>43</v>
      </c>
      <c r="ET49" s="589">
        <f t="shared" si="110"/>
        <v>37917</v>
      </c>
      <c r="EU49" s="589">
        <f t="shared" si="85"/>
        <v>37923</v>
      </c>
      <c r="EV49" s="1161"/>
    </row>
    <row r="50" spans="1:152" ht="18.95" customHeight="1" thickTop="1" thickBot="1">
      <c r="A50" s="1"/>
      <c r="B50" s="1"/>
      <c r="C50" s="476">
        <v>2</v>
      </c>
      <c r="D50" s="475" t="s">
        <v>646</v>
      </c>
      <c r="F50" s="490" t="s">
        <v>783</v>
      </c>
      <c r="G50" s="490" t="s">
        <v>782</v>
      </c>
      <c r="H50" s="490" t="s">
        <v>781</v>
      </c>
      <c r="I50" s="481" t="s">
        <v>780</v>
      </c>
      <c r="J50" s="473">
        <v>1070.0999999999999</v>
      </c>
      <c r="K50" s="431">
        <v>43191</v>
      </c>
      <c r="L50" s="431">
        <v>43220</v>
      </c>
      <c r="M50" s="300" t="s">
        <v>768</v>
      </c>
      <c r="N50" s="433">
        <v>43190</v>
      </c>
      <c r="O50" s="472">
        <v>43190</v>
      </c>
      <c r="P50" s="439">
        <v>42005</v>
      </c>
      <c r="R50" s="973">
        <v>44</v>
      </c>
      <c r="S50" s="974">
        <f t="shared" si="111"/>
        <v>44133</v>
      </c>
      <c r="T50" s="974">
        <f t="shared" si="0"/>
        <v>44139</v>
      </c>
      <c r="U50" s="975">
        <f t="shared" si="31"/>
        <v>44141</v>
      </c>
      <c r="V50" s="1308" t="s">
        <v>764</v>
      </c>
      <c r="W50" s="6"/>
      <c r="X50" s="608">
        <v>44</v>
      </c>
      <c r="Y50" s="607">
        <f t="shared" si="86"/>
        <v>43769</v>
      </c>
      <c r="Z50" s="607">
        <f t="shared" si="57"/>
        <v>43775</v>
      </c>
      <c r="AA50" s="606">
        <f t="shared" si="58"/>
        <v>43777</v>
      </c>
      <c r="AB50" s="1058" t="s">
        <v>764</v>
      </c>
      <c r="AC50" s="6"/>
      <c r="AD50" s="608">
        <v>44</v>
      </c>
      <c r="AE50" s="631">
        <f t="shared" si="87"/>
        <v>43405</v>
      </c>
      <c r="AF50" s="631">
        <f t="shared" si="59"/>
        <v>43411</v>
      </c>
      <c r="AG50" s="630">
        <f t="shared" si="60"/>
        <v>43413</v>
      </c>
      <c r="AH50" s="1058" t="s">
        <v>764</v>
      </c>
      <c r="AI50" s="6"/>
      <c r="AJ50" s="629">
        <v>44</v>
      </c>
      <c r="AK50" s="628">
        <f t="shared" si="88"/>
        <v>43034</v>
      </c>
      <c r="AL50" s="628">
        <f t="shared" si="61"/>
        <v>43040</v>
      </c>
      <c r="AM50" s="603">
        <f t="shared" si="62"/>
        <v>43042</v>
      </c>
      <c r="AN50" s="1188"/>
      <c r="AO50" s="6"/>
      <c r="AP50" s="627">
        <v>44</v>
      </c>
      <c r="AQ50" s="626">
        <f t="shared" si="89"/>
        <v>42670</v>
      </c>
      <c r="AR50" s="626">
        <f t="shared" si="63"/>
        <v>42676</v>
      </c>
      <c r="AS50" s="602">
        <f t="shared" si="64"/>
        <v>42678</v>
      </c>
      <c r="AT50" s="1191"/>
      <c r="AU50" s="6"/>
      <c r="AV50" s="584">
        <v>44</v>
      </c>
      <c r="AW50" s="583">
        <f t="shared" si="90"/>
        <v>42306</v>
      </c>
      <c r="AX50" s="583">
        <f t="shared" si="65"/>
        <v>42312</v>
      </c>
      <c r="AY50" s="1148" t="s">
        <v>764</v>
      </c>
      <c r="AZ50" s="6"/>
      <c r="BA50" s="584">
        <v>44</v>
      </c>
      <c r="BB50" s="583">
        <f t="shared" si="91"/>
        <v>41942</v>
      </c>
      <c r="BC50" s="583">
        <f t="shared" si="66"/>
        <v>41948</v>
      </c>
      <c r="BD50" s="1148" t="s">
        <v>764</v>
      </c>
      <c r="BE50" s="6"/>
      <c r="BF50" s="584">
        <v>44</v>
      </c>
      <c r="BG50" s="583">
        <f t="shared" si="92"/>
        <v>41578</v>
      </c>
      <c r="BH50" s="583">
        <f t="shared" si="67"/>
        <v>41584</v>
      </c>
      <c r="BI50" s="1148" t="s">
        <v>764</v>
      </c>
      <c r="BJ50" s="6"/>
      <c r="BK50" s="601">
        <v>44</v>
      </c>
      <c r="BL50" s="600">
        <f t="shared" si="93"/>
        <v>41207</v>
      </c>
      <c r="BM50" s="600">
        <f t="shared" si="68"/>
        <v>41213</v>
      </c>
      <c r="BN50" s="1162"/>
      <c r="BO50" s="6"/>
      <c r="BP50" s="599">
        <v>44</v>
      </c>
      <c r="BQ50" s="598">
        <f t="shared" si="94"/>
        <v>40843</v>
      </c>
      <c r="BR50" s="598">
        <f t="shared" si="69"/>
        <v>40849</v>
      </c>
      <c r="BS50" s="1164"/>
      <c r="BT50" s="6"/>
      <c r="BU50" s="625">
        <v>44</v>
      </c>
      <c r="BV50" s="624">
        <f t="shared" si="95"/>
        <v>40483</v>
      </c>
      <c r="BW50" s="624">
        <f t="shared" si="70"/>
        <v>40489</v>
      </c>
      <c r="BX50" s="1165" t="s">
        <v>764</v>
      </c>
      <c r="BY50" s="550"/>
      <c r="BZ50" s="599">
        <v>44</v>
      </c>
      <c r="CA50" s="598">
        <f t="shared" si="96"/>
        <v>40479</v>
      </c>
      <c r="CB50" s="598">
        <f t="shared" si="71"/>
        <v>40485</v>
      </c>
      <c r="CC50" s="1164"/>
      <c r="CD50" s="6"/>
      <c r="CE50" s="597">
        <v>44</v>
      </c>
      <c r="CF50" s="596">
        <f t="shared" si="97"/>
        <v>40112</v>
      </c>
      <c r="CG50" s="596">
        <f t="shared" si="72"/>
        <v>40118</v>
      </c>
      <c r="CH50" s="1185"/>
      <c r="CI50" s="73"/>
      <c r="CJ50" s="593">
        <v>44</v>
      </c>
      <c r="CK50" s="594">
        <f t="shared" si="98"/>
        <v>40115</v>
      </c>
      <c r="CL50" s="594">
        <f t="shared" si="73"/>
        <v>40121</v>
      </c>
      <c r="CM50" s="1171"/>
      <c r="CN50" s="1224"/>
      <c r="CO50" s="6"/>
      <c r="CP50" s="593">
        <v>44</v>
      </c>
      <c r="CQ50" s="594">
        <f t="shared" si="99"/>
        <v>39748</v>
      </c>
      <c r="CR50" s="594">
        <f t="shared" si="74"/>
        <v>39754</v>
      </c>
      <c r="CS50" s="1174"/>
      <c r="CT50" s="546"/>
      <c r="CU50" s="569">
        <v>44</v>
      </c>
      <c r="CV50" s="568">
        <f t="shared" si="100"/>
        <v>39751</v>
      </c>
      <c r="CW50" s="568">
        <f t="shared" si="75"/>
        <v>39757</v>
      </c>
      <c r="CX50" s="1172" t="s">
        <v>765</v>
      </c>
      <c r="CY50" s="251"/>
      <c r="CZ50" s="623">
        <v>44</v>
      </c>
      <c r="DA50" s="619">
        <f t="shared" si="101"/>
        <v>39384</v>
      </c>
      <c r="DB50" s="619">
        <f t="shared" si="76"/>
        <v>39390</v>
      </c>
      <c r="DC50" s="1129" t="s">
        <v>764</v>
      </c>
      <c r="DD50" s="546"/>
      <c r="DE50" s="595">
        <v>44</v>
      </c>
      <c r="DF50" s="594">
        <f t="shared" si="102"/>
        <v>39380</v>
      </c>
      <c r="DG50" s="594">
        <f t="shared" si="77"/>
        <v>39386</v>
      </c>
      <c r="DH50" s="1168"/>
      <c r="DI50" s="1"/>
      <c r="DJ50" s="623">
        <v>44</v>
      </c>
      <c r="DK50" s="617">
        <f t="shared" si="103"/>
        <v>39020</v>
      </c>
      <c r="DL50" s="617">
        <f t="shared" si="78"/>
        <v>39026</v>
      </c>
      <c r="DM50" s="1178" t="s">
        <v>764</v>
      </c>
      <c r="DN50" s="540"/>
      <c r="DO50" s="592">
        <v>44</v>
      </c>
      <c r="DP50" s="591">
        <f t="shared" si="104"/>
        <v>39016</v>
      </c>
      <c r="DQ50" s="591">
        <f t="shared" si="79"/>
        <v>39022</v>
      </c>
      <c r="DR50" s="1168"/>
      <c r="DS50" s="1"/>
      <c r="DT50" s="623">
        <v>44</v>
      </c>
      <c r="DU50" s="617">
        <f t="shared" si="105"/>
        <v>38656</v>
      </c>
      <c r="DV50" s="617">
        <f t="shared" si="80"/>
        <v>38662</v>
      </c>
      <c r="DW50" s="1178" t="s">
        <v>764</v>
      </c>
      <c r="DX50" s="540"/>
      <c r="DY50" s="592">
        <v>44</v>
      </c>
      <c r="DZ50" s="591">
        <f t="shared" si="106"/>
        <v>38652</v>
      </c>
      <c r="EA50" s="591">
        <f t="shared" si="81"/>
        <v>38658</v>
      </c>
      <c r="EB50" s="1168"/>
      <c r="ED50" s="593">
        <v>44</v>
      </c>
      <c r="EE50" s="591">
        <f t="shared" si="107"/>
        <v>38285</v>
      </c>
      <c r="EF50" s="591">
        <f t="shared" si="82"/>
        <v>38291</v>
      </c>
      <c r="EG50" s="1177"/>
      <c r="EH50" s="540"/>
      <c r="EI50" s="575">
        <v>44</v>
      </c>
      <c r="EJ50" s="574">
        <f t="shared" si="108"/>
        <v>38288</v>
      </c>
      <c r="EK50" s="574">
        <f t="shared" si="83"/>
        <v>38294</v>
      </c>
      <c r="EL50" s="1172" t="s">
        <v>764</v>
      </c>
      <c r="EN50" s="590">
        <v>44</v>
      </c>
      <c r="EO50" s="589">
        <f t="shared" si="109"/>
        <v>37921</v>
      </c>
      <c r="EP50" s="589">
        <f t="shared" si="84"/>
        <v>37927</v>
      </c>
      <c r="EQ50" s="1161"/>
      <c r="ES50" s="573">
        <v>44</v>
      </c>
      <c r="ET50" s="572">
        <f t="shared" si="110"/>
        <v>37924</v>
      </c>
      <c r="EU50" s="572">
        <f t="shared" si="85"/>
        <v>37930</v>
      </c>
      <c r="EV50" s="1132" t="s">
        <v>764</v>
      </c>
    </row>
    <row r="51" spans="1:152" ht="18.95" customHeight="1" thickTop="1">
      <c r="A51" s="1"/>
      <c r="B51" s="1"/>
      <c r="C51" s="476">
        <v>3</v>
      </c>
      <c r="D51" s="475" t="s">
        <v>534</v>
      </c>
      <c r="F51" s="490" t="s">
        <v>783</v>
      </c>
      <c r="G51" s="490" t="s">
        <v>782</v>
      </c>
      <c r="H51" s="490" t="s">
        <v>781</v>
      </c>
      <c r="I51" s="481" t="s">
        <v>780</v>
      </c>
      <c r="J51" s="473">
        <v>1070.0999999999999</v>
      </c>
      <c r="K51" s="431">
        <v>43191</v>
      </c>
      <c r="L51" s="431">
        <v>43220</v>
      </c>
      <c r="M51" s="300" t="s">
        <v>768</v>
      </c>
      <c r="N51" s="433">
        <v>43190</v>
      </c>
      <c r="O51" s="472">
        <v>43190</v>
      </c>
      <c r="P51" s="439">
        <v>42740</v>
      </c>
      <c r="R51" s="969">
        <v>45</v>
      </c>
      <c r="S51" s="561">
        <f t="shared" si="111"/>
        <v>44140</v>
      </c>
      <c r="T51" s="561">
        <f t="shared" si="0"/>
        <v>44146</v>
      </c>
      <c r="U51" s="498">
        <f t="shared" si="31"/>
        <v>44148</v>
      </c>
      <c r="V51" s="1309"/>
      <c r="W51" s="6"/>
      <c r="X51" s="567">
        <v>45</v>
      </c>
      <c r="Y51" s="566">
        <f t="shared" si="86"/>
        <v>43776</v>
      </c>
      <c r="Z51" s="566">
        <f t="shared" si="57"/>
        <v>43782</v>
      </c>
      <c r="AA51" s="565">
        <f t="shared" si="58"/>
        <v>43784</v>
      </c>
      <c r="AB51" s="1059"/>
      <c r="AC51" s="6"/>
      <c r="AD51" s="567">
        <v>45</v>
      </c>
      <c r="AE51" s="616">
        <f t="shared" si="87"/>
        <v>43412</v>
      </c>
      <c r="AF51" s="616">
        <f t="shared" si="59"/>
        <v>43418</v>
      </c>
      <c r="AG51" s="622">
        <f t="shared" si="60"/>
        <v>43420</v>
      </c>
      <c r="AH51" s="1059"/>
      <c r="AI51" s="6"/>
      <c r="AJ51" s="587">
        <v>45</v>
      </c>
      <c r="AK51" s="586">
        <f t="shared" si="88"/>
        <v>43041</v>
      </c>
      <c r="AL51" s="586">
        <f t="shared" si="61"/>
        <v>43047</v>
      </c>
      <c r="AM51" s="585">
        <f t="shared" si="62"/>
        <v>43049</v>
      </c>
      <c r="AN51" s="1186" t="s">
        <v>764</v>
      </c>
      <c r="AO51" s="6"/>
      <c r="AP51" s="584">
        <v>45</v>
      </c>
      <c r="AQ51" s="583">
        <f t="shared" si="89"/>
        <v>42677</v>
      </c>
      <c r="AR51" s="583">
        <f t="shared" si="63"/>
        <v>42683</v>
      </c>
      <c r="AS51" s="621">
        <f t="shared" si="64"/>
        <v>42685</v>
      </c>
      <c r="AT51" s="1189" t="s">
        <v>764</v>
      </c>
      <c r="AU51" s="6"/>
      <c r="AV51" s="584">
        <v>45</v>
      </c>
      <c r="AW51" s="583">
        <f t="shared" si="90"/>
        <v>42313</v>
      </c>
      <c r="AX51" s="583">
        <f t="shared" si="65"/>
        <v>42319</v>
      </c>
      <c r="AY51" s="1148"/>
      <c r="AZ51" s="6"/>
      <c r="BA51" s="584">
        <v>45</v>
      </c>
      <c r="BB51" s="583">
        <f t="shared" si="91"/>
        <v>41949</v>
      </c>
      <c r="BC51" s="583">
        <f t="shared" si="66"/>
        <v>41955</v>
      </c>
      <c r="BD51" s="1148"/>
      <c r="BE51" s="6"/>
      <c r="BF51" s="584">
        <v>45</v>
      </c>
      <c r="BG51" s="583">
        <f t="shared" si="92"/>
        <v>41585</v>
      </c>
      <c r="BH51" s="583">
        <f t="shared" si="67"/>
        <v>41591</v>
      </c>
      <c r="BI51" s="1148"/>
      <c r="BJ51" s="6"/>
      <c r="BK51" s="582">
        <v>45</v>
      </c>
      <c r="BL51" s="581">
        <f t="shared" si="93"/>
        <v>41214</v>
      </c>
      <c r="BM51" s="581">
        <f t="shared" si="68"/>
        <v>41220</v>
      </c>
      <c r="BN51" s="1152" t="s">
        <v>764</v>
      </c>
      <c r="BO51" s="6"/>
      <c r="BP51" s="582">
        <v>45</v>
      </c>
      <c r="BQ51" s="581">
        <f t="shared" si="94"/>
        <v>40850</v>
      </c>
      <c r="BR51" s="581">
        <f t="shared" si="69"/>
        <v>40856</v>
      </c>
      <c r="BS51" s="1152" t="s">
        <v>764</v>
      </c>
      <c r="BT51" s="6"/>
      <c r="BU51" s="552">
        <v>45</v>
      </c>
      <c r="BV51" s="551">
        <f t="shared" si="95"/>
        <v>40490</v>
      </c>
      <c r="BW51" s="551">
        <f t="shared" si="70"/>
        <v>40496</v>
      </c>
      <c r="BX51" s="1166"/>
      <c r="BY51" s="550"/>
      <c r="BZ51" s="582">
        <v>45</v>
      </c>
      <c r="CA51" s="581">
        <f t="shared" si="96"/>
        <v>40486</v>
      </c>
      <c r="CB51" s="581">
        <f t="shared" si="71"/>
        <v>40492</v>
      </c>
      <c r="CC51" s="1152" t="s">
        <v>764</v>
      </c>
      <c r="CD51" s="6"/>
      <c r="CE51" s="571">
        <v>45</v>
      </c>
      <c r="CF51" s="570">
        <f t="shared" si="97"/>
        <v>40119</v>
      </c>
      <c r="CG51" s="570">
        <f t="shared" si="72"/>
        <v>40125</v>
      </c>
      <c r="CH51" s="1184" t="s">
        <v>764</v>
      </c>
      <c r="CI51" s="73"/>
      <c r="CJ51" s="569">
        <v>45</v>
      </c>
      <c r="CK51" s="568">
        <f t="shared" si="98"/>
        <v>40122</v>
      </c>
      <c r="CL51" s="568">
        <f t="shared" si="73"/>
        <v>40128</v>
      </c>
      <c r="CM51" s="1169" t="s">
        <v>764</v>
      </c>
      <c r="CN51" s="1224"/>
      <c r="CO51" s="6"/>
      <c r="CP51" s="569">
        <v>45</v>
      </c>
      <c r="CQ51" s="568">
        <f t="shared" si="99"/>
        <v>39755</v>
      </c>
      <c r="CR51" s="568">
        <f t="shared" si="74"/>
        <v>39761</v>
      </c>
      <c r="CS51" s="1129" t="s">
        <v>765</v>
      </c>
      <c r="CT51" s="546"/>
      <c r="CU51" s="576">
        <v>45</v>
      </c>
      <c r="CV51" s="568">
        <f t="shared" si="100"/>
        <v>39758</v>
      </c>
      <c r="CW51" s="568">
        <f t="shared" si="75"/>
        <v>39764</v>
      </c>
      <c r="CX51" s="1173"/>
      <c r="CY51" s="6"/>
      <c r="CZ51" s="543">
        <v>45</v>
      </c>
      <c r="DA51" s="544">
        <f t="shared" si="101"/>
        <v>39391</v>
      </c>
      <c r="DB51" s="544">
        <f t="shared" si="76"/>
        <v>39397</v>
      </c>
      <c r="DC51" s="1130"/>
      <c r="DD51" s="546"/>
      <c r="DE51" s="620">
        <v>45</v>
      </c>
      <c r="DF51" s="619">
        <f t="shared" si="102"/>
        <v>39387</v>
      </c>
      <c r="DG51" s="619">
        <f t="shared" si="77"/>
        <v>39393</v>
      </c>
      <c r="DH51" s="1172" t="s">
        <v>764</v>
      </c>
      <c r="DI51" s="1"/>
      <c r="DJ51" s="543">
        <v>45</v>
      </c>
      <c r="DK51" s="538">
        <f t="shared" si="103"/>
        <v>39027</v>
      </c>
      <c r="DL51" s="538">
        <f t="shared" si="78"/>
        <v>39033</v>
      </c>
      <c r="DM51" s="1179"/>
      <c r="DN51" s="540"/>
      <c r="DO51" s="618">
        <v>45</v>
      </c>
      <c r="DP51" s="617">
        <f t="shared" si="104"/>
        <v>39023</v>
      </c>
      <c r="DQ51" s="617">
        <f t="shared" si="79"/>
        <v>39029</v>
      </c>
      <c r="DR51" s="1172" t="s">
        <v>764</v>
      </c>
      <c r="DS51" s="1"/>
      <c r="DT51" s="543">
        <v>45</v>
      </c>
      <c r="DU51" s="538">
        <f t="shared" si="105"/>
        <v>38663</v>
      </c>
      <c r="DV51" s="538">
        <f t="shared" si="80"/>
        <v>38669</v>
      </c>
      <c r="DW51" s="1179"/>
      <c r="DX51" s="540"/>
      <c r="DY51" s="618">
        <v>45</v>
      </c>
      <c r="DZ51" s="617">
        <f t="shared" si="106"/>
        <v>38659</v>
      </c>
      <c r="EA51" s="617">
        <f t="shared" si="81"/>
        <v>38665</v>
      </c>
      <c r="EB51" s="1172" t="s">
        <v>764</v>
      </c>
      <c r="ED51" s="569">
        <v>45</v>
      </c>
      <c r="EE51" s="574">
        <f t="shared" si="107"/>
        <v>38292</v>
      </c>
      <c r="EF51" s="574">
        <f t="shared" si="82"/>
        <v>38298</v>
      </c>
      <c r="EG51" s="1181" t="s">
        <v>764</v>
      </c>
      <c r="EH51" s="540"/>
      <c r="EI51" s="542">
        <v>45</v>
      </c>
      <c r="EJ51" s="538">
        <f t="shared" si="108"/>
        <v>38295</v>
      </c>
      <c r="EK51" s="538">
        <f t="shared" si="83"/>
        <v>38301</v>
      </c>
      <c r="EL51" s="1173"/>
      <c r="EN51" s="573">
        <v>45</v>
      </c>
      <c r="EO51" s="572">
        <f t="shared" si="109"/>
        <v>37928</v>
      </c>
      <c r="EP51" s="572">
        <f t="shared" si="84"/>
        <v>37934</v>
      </c>
      <c r="EQ51" s="1132" t="s">
        <v>764</v>
      </c>
      <c r="ES51" s="563">
        <v>45</v>
      </c>
      <c r="ET51" s="562">
        <f t="shared" si="110"/>
        <v>37931</v>
      </c>
      <c r="EU51" s="562">
        <f t="shared" si="85"/>
        <v>37937</v>
      </c>
      <c r="EV51" s="1133"/>
    </row>
    <row r="52" spans="1:152" ht="18.95" customHeight="1">
      <c r="A52" s="1"/>
      <c r="B52" s="1"/>
      <c r="C52" s="477" t="s">
        <v>100</v>
      </c>
      <c r="D52" s="1038" t="s">
        <v>98</v>
      </c>
      <c r="E52" s="1038"/>
      <c r="F52" s="1039" t="s">
        <v>641</v>
      </c>
      <c r="G52" s="1039"/>
      <c r="H52" s="1039"/>
      <c r="I52" s="1039"/>
      <c r="J52" s="277" t="s">
        <v>395</v>
      </c>
      <c r="K52" s="1040" t="s">
        <v>394</v>
      </c>
      <c r="L52" s="1040"/>
      <c r="M52" s="275" t="s">
        <v>91</v>
      </c>
      <c r="N52" s="276" t="s">
        <v>90</v>
      </c>
      <c r="O52" s="275" t="s">
        <v>89</v>
      </c>
      <c r="P52" s="424" t="s">
        <v>340</v>
      </c>
      <c r="R52" s="969">
        <v>46</v>
      </c>
      <c r="S52" s="561">
        <f t="shared" si="111"/>
        <v>44147</v>
      </c>
      <c r="T52" s="561">
        <f t="shared" si="0"/>
        <v>44153</v>
      </c>
      <c r="U52" s="498">
        <f t="shared" si="31"/>
        <v>44155</v>
      </c>
      <c r="V52" s="1309"/>
      <c r="W52" s="6"/>
      <c r="X52" s="567">
        <v>46</v>
      </c>
      <c r="Y52" s="566">
        <f t="shared" si="86"/>
        <v>43783</v>
      </c>
      <c r="Z52" s="566">
        <f t="shared" si="57"/>
        <v>43789</v>
      </c>
      <c r="AA52" s="565">
        <f t="shared" si="58"/>
        <v>43791</v>
      </c>
      <c r="AB52" s="1059"/>
      <c r="AC52" s="6"/>
      <c r="AD52" s="567">
        <v>46</v>
      </c>
      <c r="AE52" s="616">
        <f t="shared" si="87"/>
        <v>43419</v>
      </c>
      <c r="AF52" s="616">
        <f t="shared" si="59"/>
        <v>43425</v>
      </c>
      <c r="AG52" s="565">
        <f t="shared" si="60"/>
        <v>43427</v>
      </c>
      <c r="AH52" s="1059"/>
      <c r="AI52" s="6"/>
      <c r="AJ52" s="560">
        <v>46</v>
      </c>
      <c r="AK52" s="559">
        <f t="shared" si="88"/>
        <v>43048</v>
      </c>
      <c r="AL52" s="559">
        <f t="shared" si="61"/>
        <v>43054</v>
      </c>
      <c r="AM52" s="558">
        <f t="shared" si="62"/>
        <v>43056</v>
      </c>
      <c r="AN52" s="1187"/>
      <c r="AO52" s="6"/>
      <c r="AP52" s="556">
        <v>46</v>
      </c>
      <c r="AQ52" s="555">
        <f t="shared" si="89"/>
        <v>42684</v>
      </c>
      <c r="AR52" s="555">
        <f t="shared" si="63"/>
        <v>42690</v>
      </c>
      <c r="AS52" s="611">
        <f t="shared" si="64"/>
        <v>42692</v>
      </c>
      <c r="AT52" s="1190"/>
      <c r="AU52" s="6"/>
      <c r="AV52" s="556">
        <v>46</v>
      </c>
      <c r="AW52" s="555">
        <f t="shared" si="90"/>
        <v>42320</v>
      </c>
      <c r="AX52" s="555">
        <f t="shared" si="65"/>
        <v>42326</v>
      </c>
      <c r="AY52" s="1148"/>
      <c r="AZ52" s="6"/>
      <c r="BA52" s="556">
        <v>46</v>
      </c>
      <c r="BB52" s="555">
        <f t="shared" si="91"/>
        <v>41956</v>
      </c>
      <c r="BC52" s="555">
        <f t="shared" si="66"/>
        <v>41962</v>
      </c>
      <c r="BD52" s="1148"/>
      <c r="BE52" s="6"/>
      <c r="BF52" s="556">
        <v>46</v>
      </c>
      <c r="BG52" s="555">
        <f t="shared" si="92"/>
        <v>41592</v>
      </c>
      <c r="BH52" s="555">
        <f t="shared" si="67"/>
        <v>41598</v>
      </c>
      <c r="BI52" s="1148"/>
      <c r="BJ52" s="6"/>
      <c r="BK52" s="554">
        <v>46</v>
      </c>
      <c r="BL52" s="553">
        <f t="shared" si="93"/>
        <v>41221</v>
      </c>
      <c r="BM52" s="553">
        <f t="shared" si="68"/>
        <v>41227</v>
      </c>
      <c r="BN52" s="1153"/>
      <c r="BO52" s="6"/>
      <c r="BP52" s="554">
        <v>46</v>
      </c>
      <c r="BQ52" s="553">
        <f t="shared" si="94"/>
        <v>40857</v>
      </c>
      <c r="BR52" s="553">
        <f t="shared" si="69"/>
        <v>40863</v>
      </c>
      <c r="BS52" s="1153"/>
      <c r="BT52" s="6"/>
      <c r="BU52" s="552">
        <v>46</v>
      </c>
      <c r="BV52" s="551">
        <f t="shared" si="95"/>
        <v>40497</v>
      </c>
      <c r="BW52" s="551">
        <f t="shared" si="70"/>
        <v>40503</v>
      </c>
      <c r="BX52" s="1166"/>
      <c r="BY52" s="550"/>
      <c r="BZ52" s="554">
        <v>46</v>
      </c>
      <c r="CA52" s="553">
        <f t="shared" si="96"/>
        <v>40493</v>
      </c>
      <c r="CB52" s="553">
        <f t="shared" si="71"/>
        <v>40499</v>
      </c>
      <c r="CC52" s="1153"/>
      <c r="CD52" s="6"/>
      <c r="CE52" s="548">
        <v>46</v>
      </c>
      <c r="CF52" s="547">
        <f t="shared" si="97"/>
        <v>40126</v>
      </c>
      <c r="CG52" s="547">
        <f t="shared" si="72"/>
        <v>40132</v>
      </c>
      <c r="CH52" s="1155"/>
      <c r="CI52" s="73"/>
      <c r="CJ52" s="543">
        <v>46</v>
      </c>
      <c r="CK52" s="544">
        <f t="shared" si="98"/>
        <v>40129</v>
      </c>
      <c r="CL52" s="544">
        <f t="shared" si="73"/>
        <v>40135</v>
      </c>
      <c r="CM52" s="1170"/>
      <c r="CN52" s="1224"/>
      <c r="CO52" s="6"/>
      <c r="CP52" s="543">
        <v>46</v>
      </c>
      <c r="CQ52" s="544">
        <f t="shared" si="99"/>
        <v>39762</v>
      </c>
      <c r="CR52" s="544">
        <f t="shared" si="74"/>
        <v>39768</v>
      </c>
      <c r="CS52" s="1130"/>
      <c r="CT52" s="546"/>
      <c r="CU52" s="545">
        <v>46</v>
      </c>
      <c r="CV52" s="544">
        <f t="shared" si="100"/>
        <v>39765</v>
      </c>
      <c r="CW52" s="544">
        <f t="shared" si="75"/>
        <v>39771</v>
      </c>
      <c r="CX52" s="1173"/>
      <c r="CY52" s="6"/>
      <c r="CZ52" s="543">
        <v>46</v>
      </c>
      <c r="DA52" s="544">
        <f t="shared" si="101"/>
        <v>39398</v>
      </c>
      <c r="DB52" s="544">
        <f t="shared" si="76"/>
        <v>39404</v>
      </c>
      <c r="DC52" s="1130"/>
      <c r="DD52" s="546"/>
      <c r="DE52" s="545">
        <v>46</v>
      </c>
      <c r="DF52" s="544">
        <f t="shared" si="102"/>
        <v>39394</v>
      </c>
      <c r="DG52" s="544">
        <f t="shared" si="77"/>
        <v>39400</v>
      </c>
      <c r="DH52" s="1173"/>
      <c r="DI52" s="1"/>
      <c r="DJ52" s="543">
        <v>46</v>
      </c>
      <c r="DK52" s="538">
        <f t="shared" si="103"/>
        <v>39034</v>
      </c>
      <c r="DL52" s="538">
        <f t="shared" si="78"/>
        <v>39040</v>
      </c>
      <c r="DM52" s="1179"/>
      <c r="DN52" s="540"/>
      <c r="DO52" s="542">
        <v>46</v>
      </c>
      <c r="DP52" s="538">
        <f t="shared" si="104"/>
        <v>39030</v>
      </c>
      <c r="DQ52" s="538">
        <f t="shared" si="79"/>
        <v>39036</v>
      </c>
      <c r="DR52" s="1173"/>
      <c r="DS52" s="1"/>
      <c r="DT52" s="543">
        <v>46</v>
      </c>
      <c r="DU52" s="538">
        <f t="shared" si="105"/>
        <v>38670</v>
      </c>
      <c r="DV52" s="538">
        <f t="shared" si="80"/>
        <v>38676</v>
      </c>
      <c r="DW52" s="1179"/>
      <c r="DX52" s="540"/>
      <c r="DY52" s="542">
        <v>46</v>
      </c>
      <c r="DZ52" s="538">
        <f t="shared" si="106"/>
        <v>38666</v>
      </c>
      <c r="EA52" s="538">
        <f t="shared" si="81"/>
        <v>38672</v>
      </c>
      <c r="EB52" s="1173"/>
      <c r="ED52" s="543">
        <v>46</v>
      </c>
      <c r="EE52" s="538">
        <f t="shared" si="107"/>
        <v>38299</v>
      </c>
      <c r="EF52" s="538">
        <f t="shared" si="82"/>
        <v>38305</v>
      </c>
      <c r="EG52" s="1182"/>
      <c r="EH52" s="540"/>
      <c r="EI52" s="542">
        <v>46</v>
      </c>
      <c r="EJ52" s="538">
        <f t="shared" si="108"/>
        <v>38302</v>
      </c>
      <c r="EK52" s="538">
        <f t="shared" si="83"/>
        <v>38308</v>
      </c>
      <c r="EL52" s="1173"/>
      <c r="EN52" s="563">
        <v>46</v>
      </c>
      <c r="EO52" s="562">
        <f t="shared" si="109"/>
        <v>37935</v>
      </c>
      <c r="EP52" s="562">
        <f t="shared" si="84"/>
        <v>37941</v>
      </c>
      <c r="EQ52" s="1133"/>
      <c r="ES52" s="563">
        <v>46</v>
      </c>
      <c r="ET52" s="562">
        <f t="shared" si="110"/>
        <v>37938</v>
      </c>
      <c r="EU52" s="562">
        <f t="shared" si="85"/>
        <v>37944</v>
      </c>
      <c r="EV52" s="1133"/>
    </row>
    <row r="53" spans="1:152" ht="18.95" customHeight="1" thickBot="1">
      <c r="A53" s="1"/>
      <c r="B53" s="1"/>
      <c r="C53" s="477" t="s">
        <v>100</v>
      </c>
      <c r="D53" s="1038" t="s">
        <v>98</v>
      </c>
      <c r="E53" s="1038"/>
      <c r="F53" s="1039" t="s">
        <v>639</v>
      </c>
      <c r="G53" s="1039"/>
      <c r="H53" s="1039"/>
      <c r="I53" s="1039"/>
      <c r="J53" s="277" t="s">
        <v>395</v>
      </c>
      <c r="K53" s="1040" t="s">
        <v>394</v>
      </c>
      <c r="L53" s="1040"/>
      <c r="M53" s="275" t="s">
        <v>91</v>
      </c>
      <c r="N53" s="276" t="s">
        <v>90</v>
      </c>
      <c r="O53" s="275" t="s">
        <v>89</v>
      </c>
      <c r="P53" s="424" t="s">
        <v>340</v>
      </c>
      <c r="R53" s="970">
        <v>47</v>
      </c>
      <c r="S53" s="971">
        <f t="shared" si="111"/>
        <v>44154</v>
      </c>
      <c r="T53" s="971">
        <f t="shared" si="0"/>
        <v>44160</v>
      </c>
      <c r="U53" s="972">
        <f t="shared" si="31"/>
        <v>44162</v>
      </c>
      <c r="V53" s="1310"/>
      <c r="W53" s="6"/>
      <c r="X53" s="614">
        <v>47</v>
      </c>
      <c r="Y53" s="615">
        <f t="shared" si="86"/>
        <v>43790</v>
      </c>
      <c r="Z53" s="615">
        <f t="shared" si="57"/>
        <v>43796</v>
      </c>
      <c r="AA53" s="612">
        <f t="shared" si="58"/>
        <v>43798</v>
      </c>
      <c r="AB53" s="1060"/>
      <c r="AC53" s="6"/>
      <c r="AD53" s="614">
        <v>47</v>
      </c>
      <c r="AE53" s="613">
        <f t="shared" si="87"/>
        <v>43426</v>
      </c>
      <c r="AF53" s="613">
        <f t="shared" si="59"/>
        <v>43432</v>
      </c>
      <c r="AG53" s="612">
        <f t="shared" si="60"/>
        <v>43434</v>
      </c>
      <c r="AH53" s="1060"/>
      <c r="AI53" s="6"/>
      <c r="AJ53" s="560">
        <v>47</v>
      </c>
      <c r="AK53" s="559">
        <f t="shared" si="88"/>
        <v>43055</v>
      </c>
      <c r="AL53" s="559">
        <f t="shared" si="61"/>
        <v>43061</v>
      </c>
      <c r="AM53" s="558">
        <f t="shared" si="62"/>
        <v>43063</v>
      </c>
      <c r="AN53" s="1187"/>
      <c r="AO53" s="6"/>
      <c r="AP53" s="556">
        <v>47</v>
      </c>
      <c r="AQ53" s="555">
        <f t="shared" si="89"/>
        <v>42691</v>
      </c>
      <c r="AR53" s="555">
        <f t="shared" si="63"/>
        <v>42697</v>
      </c>
      <c r="AS53" s="611">
        <f t="shared" si="64"/>
        <v>42699</v>
      </c>
      <c r="AT53" s="1190"/>
      <c r="AU53" s="6"/>
      <c r="AV53" s="556">
        <v>47</v>
      </c>
      <c r="AW53" s="555">
        <f t="shared" si="90"/>
        <v>42327</v>
      </c>
      <c r="AX53" s="555">
        <f t="shared" si="65"/>
        <v>42333</v>
      </c>
      <c r="AY53" s="1148"/>
      <c r="AZ53" s="6"/>
      <c r="BA53" s="556">
        <v>47</v>
      </c>
      <c r="BB53" s="555">
        <f t="shared" si="91"/>
        <v>41963</v>
      </c>
      <c r="BC53" s="555">
        <f t="shared" si="66"/>
        <v>41969</v>
      </c>
      <c r="BD53" s="1148"/>
      <c r="BE53" s="6"/>
      <c r="BF53" s="556">
        <v>47</v>
      </c>
      <c r="BG53" s="555">
        <f t="shared" si="92"/>
        <v>41599</v>
      </c>
      <c r="BH53" s="555">
        <f t="shared" si="67"/>
        <v>41605</v>
      </c>
      <c r="BI53" s="1148"/>
      <c r="BJ53" s="6"/>
      <c r="BK53" s="554">
        <v>47</v>
      </c>
      <c r="BL53" s="553">
        <f t="shared" si="93"/>
        <v>41228</v>
      </c>
      <c r="BM53" s="553">
        <f t="shared" si="68"/>
        <v>41234</v>
      </c>
      <c r="BN53" s="1153"/>
      <c r="BO53" s="6"/>
      <c r="BP53" s="554">
        <v>47</v>
      </c>
      <c r="BQ53" s="553">
        <f t="shared" si="94"/>
        <v>40864</v>
      </c>
      <c r="BR53" s="553">
        <f t="shared" si="69"/>
        <v>40870</v>
      </c>
      <c r="BS53" s="1153"/>
      <c r="BT53" s="6"/>
      <c r="BU53" s="610">
        <v>47</v>
      </c>
      <c r="BV53" s="609">
        <f t="shared" si="95"/>
        <v>40504</v>
      </c>
      <c r="BW53" s="609">
        <f t="shared" si="70"/>
        <v>40510</v>
      </c>
      <c r="BX53" s="1167"/>
      <c r="BY53" s="550"/>
      <c r="BZ53" s="554">
        <v>47</v>
      </c>
      <c r="CA53" s="553">
        <f t="shared" si="96"/>
        <v>40500</v>
      </c>
      <c r="CB53" s="553">
        <f t="shared" si="71"/>
        <v>40506</v>
      </c>
      <c r="CC53" s="1153"/>
      <c r="CD53" s="6"/>
      <c r="CE53" s="548">
        <v>47</v>
      </c>
      <c r="CF53" s="547">
        <f t="shared" si="97"/>
        <v>40133</v>
      </c>
      <c r="CG53" s="547">
        <f t="shared" si="72"/>
        <v>40139</v>
      </c>
      <c r="CH53" s="1155"/>
      <c r="CI53" s="73"/>
      <c r="CJ53" s="543">
        <v>47</v>
      </c>
      <c r="CK53" s="544">
        <f t="shared" si="98"/>
        <v>40136</v>
      </c>
      <c r="CL53" s="544">
        <f t="shared" si="73"/>
        <v>40142</v>
      </c>
      <c r="CM53" s="1170"/>
      <c r="CN53" s="1224"/>
      <c r="CO53" s="6"/>
      <c r="CP53" s="543">
        <v>47</v>
      </c>
      <c r="CQ53" s="544">
        <f t="shared" si="99"/>
        <v>39769</v>
      </c>
      <c r="CR53" s="544">
        <f t="shared" si="74"/>
        <v>39775</v>
      </c>
      <c r="CS53" s="1130"/>
      <c r="CT53" s="546"/>
      <c r="CU53" s="545">
        <v>47</v>
      </c>
      <c r="CV53" s="544">
        <f t="shared" si="100"/>
        <v>39772</v>
      </c>
      <c r="CW53" s="544">
        <f t="shared" si="75"/>
        <v>39778</v>
      </c>
      <c r="CX53" s="1173"/>
      <c r="CY53" s="6"/>
      <c r="CZ53" s="543">
        <v>47</v>
      </c>
      <c r="DA53" s="544">
        <f t="shared" si="101"/>
        <v>39405</v>
      </c>
      <c r="DB53" s="544">
        <f t="shared" si="76"/>
        <v>39411</v>
      </c>
      <c r="DC53" s="1130"/>
      <c r="DD53" s="546"/>
      <c r="DE53" s="545">
        <v>47</v>
      </c>
      <c r="DF53" s="544">
        <f t="shared" si="102"/>
        <v>39401</v>
      </c>
      <c r="DG53" s="544">
        <f t="shared" si="77"/>
        <v>39407</v>
      </c>
      <c r="DH53" s="1173"/>
      <c r="DI53" s="1"/>
      <c r="DJ53" s="543">
        <v>47</v>
      </c>
      <c r="DK53" s="538">
        <f t="shared" si="103"/>
        <v>39041</v>
      </c>
      <c r="DL53" s="538">
        <f t="shared" si="78"/>
        <v>39047</v>
      </c>
      <c r="DM53" s="1179"/>
      <c r="DN53" s="540"/>
      <c r="DO53" s="542">
        <v>47</v>
      </c>
      <c r="DP53" s="538">
        <f t="shared" si="104"/>
        <v>39037</v>
      </c>
      <c r="DQ53" s="538">
        <f t="shared" si="79"/>
        <v>39043</v>
      </c>
      <c r="DR53" s="1173"/>
      <c r="DS53" s="1"/>
      <c r="DT53" s="543">
        <v>47</v>
      </c>
      <c r="DU53" s="538">
        <f t="shared" si="105"/>
        <v>38677</v>
      </c>
      <c r="DV53" s="538">
        <f t="shared" si="80"/>
        <v>38683</v>
      </c>
      <c r="DW53" s="1179"/>
      <c r="DX53" s="540"/>
      <c r="DY53" s="542">
        <v>47</v>
      </c>
      <c r="DZ53" s="538">
        <f t="shared" si="106"/>
        <v>38673</v>
      </c>
      <c r="EA53" s="538">
        <f t="shared" si="81"/>
        <v>38679</v>
      </c>
      <c r="EB53" s="1173"/>
      <c r="ED53" s="543">
        <v>47</v>
      </c>
      <c r="EE53" s="538">
        <f t="shared" si="107"/>
        <v>38306</v>
      </c>
      <c r="EF53" s="538">
        <f t="shared" si="82"/>
        <v>38312</v>
      </c>
      <c r="EG53" s="1182"/>
      <c r="EH53" s="540"/>
      <c r="EI53" s="542">
        <v>47</v>
      </c>
      <c r="EJ53" s="538">
        <f t="shared" si="108"/>
        <v>38309</v>
      </c>
      <c r="EK53" s="538">
        <f t="shared" si="83"/>
        <v>38315</v>
      </c>
      <c r="EL53" s="1173"/>
      <c r="EN53" s="563">
        <v>47</v>
      </c>
      <c r="EO53" s="562">
        <f t="shared" si="109"/>
        <v>37942</v>
      </c>
      <c r="EP53" s="562">
        <f t="shared" si="84"/>
        <v>37948</v>
      </c>
      <c r="EQ53" s="1133"/>
      <c r="ES53" s="563">
        <v>47</v>
      </c>
      <c r="ET53" s="562">
        <f t="shared" si="110"/>
        <v>37945</v>
      </c>
      <c r="EU53" s="562">
        <f t="shared" si="85"/>
        <v>37951</v>
      </c>
      <c r="EV53" s="1133"/>
    </row>
    <row r="54" spans="1:152" ht="18.95" customHeight="1" thickTop="1" thickBot="1">
      <c r="A54" s="1"/>
      <c r="B54" s="1"/>
      <c r="C54" s="476">
        <v>4</v>
      </c>
      <c r="D54" s="649" t="s">
        <v>778</v>
      </c>
      <c r="E54"/>
      <c r="F54" s="490" t="s">
        <v>777</v>
      </c>
      <c r="G54" s="490" t="s">
        <v>776</v>
      </c>
      <c r="H54" s="490" t="s">
        <v>775</v>
      </c>
      <c r="I54" s="490" t="s">
        <v>774</v>
      </c>
      <c r="J54" s="648">
        <v>946.89</v>
      </c>
      <c r="K54" s="647">
        <v>43252</v>
      </c>
      <c r="L54" s="647">
        <v>43281</v>
      </c>
      <c r="M54" s="646" t="s">
        <v>768</v>
      </c>
      <c r="N54" s="645">
        <v>43251</v>
      </c>
      <c r="O54" s="472">
        <v>43251</v>
      </c>
      <c r="P54" s="439">
        <v>42005</v>
      </c>
      <c r="R54" s="973">
        <v>48</v>
      </c>
      <c r="S54" s="974">
        <f t="shared" si="111"/>
        <v>44161</v>
      </c>
      <c r="T54" s="974">
        <f t="shared" si="0"/>
        <v>44167</v>
      </c>
      <c r="U54" s="975">
        <f t="shared" si="31"/>
        <v>44169</v>
      </c>
      <c r="V54" s="1308" t="s">
        <v>762</v>
      </c>
      <c r="W54" s="6"/>
      <c r="X54" s="608">
        <v>48</v>
      </c>
      <c r="Y54" s="607">
        <f t="shared" si="86"/>
        <v>43797</v>
      </c>
      <c r="Z54" s="607">
        <f t="shared" si="57"/>
        <v>43803</v>
      </c>
      <c r="AA54" s="606">
        <f t="shared" si="58"/>
        <v>43805</v>
      </c>
      <c r="AB54" s="1193" t="s">
        <v>762</v>
      </c>
      <c r="AC54" s="6"/>
      <c r="AD54" s="578">
        <v>48</v>
      </c>
      <c r="AE54" s="577">
        <f t="shared" si="87"/>
        <v>43433</v>
      </c>
      <c r="AF54" s="577">
        <f t="shared" si="59"/>
        <v>43439</v>
      </c>
      <c r="AG54" s="588">
        <f t="shared" si="60"/>
        <v>43441</v>
      </c>
      <c r="AH54" s="1193" t="s">
        <v>762</v>
      </c>
      <c r="AI54" s="6"/>
      <c r="AJ54" s="605">
        <v>48</v>
      </c>
      <c r="AK54" s="604">
        <f t="shared" si="88"/>
        <v>43062</v>
      </c>
      <c r="AL54" s="604">
        <f t="shared" si="61"/>
        <v>43068</v>
      </c>
      <c r="AM54" s="603">
        <f t="shared" si="62"/>
        <v>43070</v>
      </c>
      <c r="AN54" s="1188"/>
      <c r="AO54" s="6"/>
      <c r="AP54" s="601">
        <v>48</v>
      </c>
      <c r="AQ54" s="600">
        <f t="shared" si="89"/>
        <v>42698</v>
      </c>
      <c r="AR54" s="600">
        <f t="shared" si="63"/>
        <v>42704</v>
      </c>
      <c r="AS54" s="602">
        <f t="shared" si="64"/>
        <v>42706</v>
      </c>
      <c r="AT54" s="1191"/>
      <c r="AU54" s="6"/>
      <c r="AV54" s="601">
        <v>48</v>
      </c>
      <c r="AW54" s="600">
        <f t="shared" si="90"/>
        <v>42334</v>
      </c>
      <c r="AX54" s="600">
        <f t="shared" si="65"/>
        <v>42340</v>
      </c>
      <c r="AY54" s="1162"/>
      <c r="AZ54" s="6"/>
      <c r="BA54" s="601">
        <v>48</v>
      </c>
      <c r="BB54" s="600">
        <f t="shared" si="91"/>
        <v>41970</v>
      </c>
      <c r="BC54" s="600">
        <f t="shared" si="66"/>
        <v>41976</v>
      </c>
      <c r="BD54" s="1162"/>
      <c r="BE54" s="6"/>
      <c r="BF54" s="601">
        <v>48</v>
      </c>
      <c r="BG54" s="600">
        <f t="shared" si="92"/>
        <v>41606</v>
      </c>
      <c r="BH54" s="600">
        <f t="shared" si="67"/>
        <v>41612</v>
      </c>
      <c r="BI54" s="1162"/>
      <c r="BJ54" s="6"/>
      <c r="BK54" s="599">
        <v>48</v>
      </c>
      <c r="BL54" s="598">
        <f t="shared" si="93"/>
        <v>41235</v>
      </c>
      <c r="BM54" s="598">
        <f t="shared" si="68"/>
        <v>41241</v>
      </c>
      <c r="BN54" s="1164"/>
      <c r="BO54" s="6"/>
      <c r="BP54" s="599">
        <v>48</v>
      </c>
      <c r="BQ54" s="598">
        <f t="shared" si="94"/>
        <v>40871</v>
      </c>
      <c r="BR54" s="598">
        <f t="shared" si="69"/>
        <v>40877</v>
      </c>
      <c r="BS54" s="1164"/>
      <c r="BT54" s="6"/>
      <c r="BU54" s="580">
        <v>48</v>
      </c>
      <c r="BV54" s="579">
        <f t="shared" si="95"/>
        <v>40511</v>
      </c>
      <c r="BW54" s="579">
        <f t="shared" si="70"/>
        <v>40517</v>
      </c>
      <c r="BX54" s="1166" t="s">
        <v>762</v>
      </c>
      <c r="BY54" s="550"/>
      <c r="BZ54" s="599">
        <v>48</v>
      </c>
      <c r="CA54" s="598">
        <f t="shared" si="96"/>
        <v>40507</v>
      </c>
      <c r="CB54" s="598">
        <f t="shared" si="71"/>
        <v>40513</v>
      </c>
      <c r="CC54" s="1164"/>
      <c r="CD54" s="6"/>
      <c r="CE54" s="597">
        <v>48</v>
      </c>
      <c r="CF54" s="596">
        <f t="shared" si="97"/>
        <v>40140</v>
      </c>
      <c r="CG54" s="596">
        <f t="shared" si="72"/>
        <v>40146</v>
      </c>
      <c r="CH54" s="1185"/>
      <c r="CI54" s="73"/>
      <c r="CJ54" s="593">
        <v>48</v>
      </c>
      <c r="CK54" s="594">
        <f t="shared" si="98"/>
        <v>40143</v>
      </c>
      <c r="CL54" s="594">
        <f t="shared" si="73"/>
        <v>40149</v>
      </c>
      <c r="CM54" s="1171"/>
      <c r="CN54" s="1224"/>
      <c r="CO54" s="6"/>
      <c r="CP54" s="593">
        <v>48</v>
      </c>
      <c r="CQ54" s="594">
        <f t="shared" si="99"/>
        <v>39776</v>
      </c>
      <c r="CR54" s="594">
        <f t="shared" si="74"/>
        <v>39782</v>
      </c>
      <c r="CS54" s="1168"/>
      <c r="CT54" s="546"/>
      <c r="CU54" s="593">
        <v>48</v>
      </c>
      <c r="CV54" s="594">
        <f t="shared" si="100"/>
        <v>39779</v>
      </c>
      <c r="CW54" s="594">
        <f t="shared" si="75"/>
        <v>39785</v>
      </c>
      <c r="CX54" s="1174"/>
      <c r="CY54" s="6"/>
      <c r="CZ54" s="593">
        <v>48</v>
      </c>
      <c r="DA54" s="594">
        <f t="shared" si="101"/>
        <v>39412</v>
      </c>
      <c r="DB54" s="594">
        <f t="shared" si="76"/>
        <v>39418</v>
      </c>
      <c r="DC54" s="1168"/>
      <c r="DD54" s="546"/>
      <c r="DE54" s="595">
        <v>48</v>
      </c>
      <c r="DF54" s="594">
        <f t="shared" si="102"/>
        <v>39408</v>
      </c>
      <c r="DG54" s="594">
        <f t="shared" si="77"/>
        <v>39414</v>
      </c>
      <c r="DH54" s="1174"/>
      <c r="DI54" s="1"/>
      <c r="DJ54" s="593">
        <v>48</v>
      </c>
      <c r="DK54" s="591">
        <f t="shared" si="103"/>
        <v>39048</v>
      </c>
      <c r="DL54" s="591">
        <f t="shared" si="78"/>
        <v>39054</v>
      </c>
      <c r="DM54" s="1180"/>
      <c r="DN54" s="540"/>
      <c r="DO54" s="592">
        <v>48</v>
      </c>
      <c r="DP54" s="591">
        <f t="shared" si="104"/>
        <v>39044</v>
      </c>
      <c r="DQ54" s="591">
        <f t="shared" si="79"/>
        <v>39050</v>
      </c>
      <c r="DR54" s="1174"/>
      <c r="DS54" s="1"/>
      <c r="DT54" s="593">
        <v>48</v>
      </c>
      <c r="DU54" s="591">
        <f t="shared" si="105"/>
        <v>38684</v>
      </c>
      <c r="DV54" s="591">
        <f t="shared" si="80"/>
        <v>38690</v>
      </c>
      <c r="DW54" s="1180"/>
      <c r="DX54" s="540"/>
      <c r="DY54" s="592">
        <v>48</v>
      </c>
      <c r="DZ54" s="591">
        <f t="shared" si="106"/>
        <v>38680</v>
      </c>
      <c r="EA54" s="591">
        <f t="shared" si="81"/>
        <v>38686</v>
      </c>
      <c r="EB54" s="1174"/>
      <c r="ED54" s="593">
        <v>48</v>
      </c>
      <c r="EE54" s="591">
        <f t="shared" si="107"/>
        <v>38313</v>
      </c>
      <c r="EF54" s="591">
        <f t="shared" si="82"/>
        <v>38319</v>
      </c>
      <c r="EG54" s="1206"/>
      <c r="EH54" s="540"/>
      <c r="EI54" s="592">
        <v>48</v>
      </c>
      <c r="EJ54" s="591">
        <f t="shared" si="108"/>
        <v>38316</v>
      </c>
      <c r="EK54" s="591">
        <f t="shared" si="83"/>
        <v>38322</v>
      </c>
      <c r="EL54" s="1174"/>
      <c r="EN54" s="590">
        <v>48</v>
      </c>
      <c r="EO54" s="589">
        <f t="shared" si="109"/>
        <v>37949</v>
      </c>
      <c r="EP54" s="589">
        <f t="shared" si="84"/>
        <v>37955</v>
      </c>
      <c r="EQ54" s="1161"/>
      <c r="ES54" s="590">
        <v>48</v>
      </c>
      <c r="ET54" s="589">
        <f t="shared" si="110"/>
        <v>37952</v>
      </c>
      <c r="EU54" s="589">
        <f t="shared" si="85"/>
        <v>37958</v>
      </c>
      <c r="EV54" s="1161"/>
    </row>
    <row r="55" spans="1:152" ht="18.95" customHeight="1" thickTop="1">
      <c r="A55" s="1"/>
      <c r="B55" s="1"/>
      <c r="C55" s="477" t="s">
        <v>100</v>
      </c>
      <c r="D55" s="1038" t="s">
        <v>98</v>
      </c>
      <c r="E55" s="1038"/>
      <c r="F55" s="1039" t="s">
        <v>633</v>
      </c>
      <c r="G55" s="1039"/>
      <c r="H55" s="1039"/>
      <c r="I55" s="1039"/>
      <c r="J55" s="277" t="s">
        <v>395</v>
      </c>
      <c r="K55" s="1040" t="s">
        <v>394</v>
      </c>
      <c r="L55" s="1040"/>
      <c r="M55" s="275" t="s">
        <v>91</v>
      </c>
      <c r="N55" s="276" t="s">
        <v>90</v>
      </c>
      <c r="O55" s="275" t="s">
        <v>89</v>
      </c>
      <c r="P55" s="424" t="s">
        <v>340</v>
      </c>
      <c r="R55" s="969">
        <v>49</v>
      </c>
      <c r="S55" s="561">
        <f>1+T54</f>
        <v>44168</v>
      </c>
      <c r="T55" s="561">
        <f t="shared" si="0"/>
        <v>44174</v>
      </c>
      <c r="U55" s="498">
        <f t="shared" si="31"/>
        <v>44176</v>
      </c>
      <c r="V55" s="1309"/>
      <c r="W55" s="6"/>
      <c r="X55" s="567">
        <v>49</v>
      </c>
      <c r="Y55" s="566">
        <f t="shared" si="86"/>
        <v>43804</v>
      </c>
      <c r="Z55" s="566">
        <f t="shared" si="57"/>
        <v>43810</v>
      </c>
      <c r="AA55" s="565">
        <f t="shared" si="58"/>
        <v>43812</v>
      </c>
      <c r="AB55" s="1194"/>
      <c r="AC55" s="6"/>
      <c r="AD55" s="578">
        <v>49</v>
      </c>
      <c r="AE55" s="577">
        <f t="shared" si="87"/>
        <v>43440</v>
      </c>
      <c r="AF55" s="577">
        <f t="shared" si="59"/>
        <v>43446</v>
      </c>
      <c r="AG55" s="588">
        <f t="shared" si="60"/>
        <v>43448</v>
      </c>
      <c r="AH55" s="1194"/>
      <c r="AI55" s="6"/>
      <c r="AJ55" s="587">
        <v>49</v>
      </c>
      <c r="AK55" s="586">
        <f t="shared" si="88"/>
        <v>43069</v>
      </c>
      <c r="AL55" s="586">
        <f t="shared" si="61"/>
        <v>43075</v>
      </c>
      <c r="AM55" s="585">
        <f t="shared" si="62"/>
        <v>43077</v>
      </c>
      <c r="AN55" s="1186" t="s">
        <v>762</v>
      </c>
      <c r="AO55" s="6"/>
      <c r="AP55" s="584">
        <v>49</v>
      </c>
      <c r="AQ55" s="583">
        <f t="shared" si="89"/>
        <v>42705</v>
      </c>
      <c r="AR55" s="583">
        <f t="shared" si="63"/>
        <v>42711</v>
      </c>
      <c r="AS55" s="564">
        <f t="shared" si="64"/>
        <v>42713</v>
      </c>
      <c r="AT55" s="1193" t="s">
        <v>762</v>
      </c>
      <c r="AU55" s="6"/>
      <c r="AV55" s="584">
        <v>49</v>
      </c>
      <c r="AW55" s="583">
        <f t="shared" si="90"/>
        <v>42341</v>
      </c>
      <c r="AX55" s="583">
        <f t="shared" si="65"/>
        <v>42347</v>
      </c>
      <c r="AY55" s="1148" t="s">
        <v>762</v>
      </c>
      <c r="AZ55" s="6"/>
      <c r="BA55" s="584">
        <v>49</v>
      </c>
      <c r="BB55" s="583">
        <f t="shared" si="91"/>
        <v>41977</v>
      </c>
      <c r="BC55" s="583">
        <f t="shared" si="66"/>
        <v>41983</v>
      </c>
      <c r="BD55" s="1148" t="s">
        <v>762</v>
      </c>
      <c r="BE55" s="6"/>
      <c r="BF55" s="584">
        <v>49</v>
      </c>
      <c r="BG55" s="583">
        <f t="shared" si="92"/>
        <v>41613</v>
      </c>
      <c r="BH55" s="583">
        <f t="shared" si="67"/>
        <v>41619</v>
      </c>
      <c r="BI55" s="1148" t="s">
        <v>762</v>
      </c>
      <c r="BJ55" s="6"/>
      <c r="BK55" s="584">
        <v>49</v>
      </c>
      <c r="BL55" s="583">
        <f t="shared" si="93"/>
        <v>41242</v>
      </c>
      <c r="BM55" s="583">
        <f t="shared" si="68"/>
        <v>41248</v>
      </c>
      <c r="BN55" s="1149" t="s">
        <v>762</v>
      </c>
      <c r="BO55" s="6"/>
      <c r="BP55" s="582">
        <v>49</v>
      </c>
      <c r="BQ55" s="581">
        <f t="shared" si="94"/>
        <v>40878</v>
      </c>
      <c r="BR55" s="581">
        <f t="shared" si="69"/>
        <v>40884</v>
      </c>
      <c r="BS55" s="1152" t="s">
        <v>762</v>
      </c>
      <c r="BT55" s="6"/>
      <c r="BU55" s="580">
        <v>49</v>
      </c>
      <c r="BV55" s="579">
        <f t="shared" si="95"/>
        <v>40518</v>
      </c>
      <c r="BW55" s="579">
        <f t="shared" si="70"/>
        <v>40524</v>
      </c>
      <c r="BX55" s="1166"/>
      <c r="BY55" s="550"/>
      <c r="BZ55" s="578">
        <v>49</v>
      </c>
      <c r="CA55" s="577">
        <f t="shared" si="96"/>
        <v>40514</v>
      </c>
      <c r="CB55" s="577">
        <f t="shared" si="71"/>
        <v>40520</v>
      </c>
      <c r="CC55" s="1149" t="s">
        <v>762</v>
      </c>
      <c r="CD55" s="6"/>
      <c r="CE55" s="571">
        <v>49</v>
      </c>
      <c r="CF55" s="570">
        <f t="shared" si="97"/>
        <v>40147</v>
      </c>
      <c r="CG55" s="570">
        <f t="shared" si="72"/>
        <v>40153</v>
      </c>
      <c r="CH55" s="1155" t="s">
        <v>762</v>
      </c>
      <c r="CI55" s="73"/>
      <c r="CJ55" s="569">
        <v>49</v>
      </c>
      <c r="CK55" s="568">
        <f t="shared" si="98"/>
        <v>40150</v>
      </c>
      <c r="CL55" s="568">
        <f t="shared" si="73"/>
        <v>40156</v>
      </c>
      <c r="CM55" s="1146" t="s">
        <v>762</v>
      </c>
      <c r="CN55" s="1224"/>
      <c r="CO55" s="6"/>
      <c r="CP55" s="569">
        <v>49</v>
      </c>
      <c r="CQ55" s="568">
        <f t="shared" si="99"/>
        <v>39783</v>
      </c>
      <c r="CR55" s="568">
        <f t="shared" si="74"/>
        <v>39789</v>
      </c>
      <c r="CS55" s="1129" t="s">
        <v>763</v>
      </c>
      <c r="CT55" s="546"/>
      <c r="CU55" s="576">
        <v>49</v>
      </c>
      <c r="CV55" s="568">
        <f t="shared" si="100"/>
        <v>39786</v>
      </c>
      <c r="CW55" s="568">
        <f t="shared" si="75"/>
        <v>39792</v>
      </c>
      <c r="CX55" s="1129" t="s">
        <v>763</v>
      </c>
      <c r="CY55" s="6"/>
      <c r="CZ55" s="569">
        <v>49</v>
      </c>
      <c r="DA55" s="568">
        <f t="shared" si="101"/>
        <v>39419</v>
      </c>
      <c r="DB55" s="568">
        <f t="shared" si="76"/>
        <v>39425</v>
      </c>
      <c r="DC55" s="1129" t="s">
        <v>762</v>
      </c>
      <c r="DD55" s="546"/>
      <c r="DE55" s="576">
        <v>49</v>
      </c>
      <c r="DF55" s="568">
        <f t="shared" si="102"/>
        <v>39415</v>
      </c>
      <c r="DG55" s="568">
        <f t="shared" si="77"/>
        <v>39421</v>
      </c>
      <c r="DH55" s="1130" t="s">
        <v>762</v>
      </c>
      <c r="DI55" s="1"/>
      <c r="DJ55" s="569">
        <v>49</v>
      </c>
      <c r="DK55" s="574">
        <f t="shared" si="103"/>
        <v>39055</v>
      </c>
      <c r="DL55" s="574">
        <f t="shared" si="78"/>
        <v>39061</v>
      </c>
      <c r="DM55" s="1181" t="s">
        <v>762</v>
      </c>
      <c r="DN55" s="540"/>
      <c r="DO55" s="575">
        <v>49</v>
      </c>
      <c r="DP55" s="574">
        <f t="shared" si="104"/>
        <v>39051</v>
      </c>
      <c r="DQ55" s="574">
        <f t="shared" si="79"/>
        <v>39057</v>
      </c>
      <c r="DR55" s="1129" t="s">
        <v>762</v>
      </c>
      <c r="DS55" s="1"/>
      <c r="DT55" s="569">
        <v>49</v>
      </c>
      <c r="DU55" s="574">
        <f t="shared" si="105"/>
        <v>38691</v>
      </c>
      <c r="DV55" s="574">
        <f t="shared" si="80"/>
        <v>38697</v>
      </c>
      <c r="DW55" s="1179" t="s">
        <v>762</v>
      </c>
      <c r="DX55" s="540"/>
      <c r="DY55" s="575">
        <v>49</v>
      </c>
      <c r="DZ55" s="574">
        <f t="shared" si="106"/>
        <v>38687</v>
      </c>
      <c r="EA55" s="574">
        <f t="shared" si="81"/>
        <v>38693</v>
      </c>
      <c r="EB55" s="1130" t="s">
        <v>762</v>
      </c>
      <c r="ED55" s="569">
        <v>49</v>
      </c>
      <c r="EE55" s="574">
        <f t="shared" si="107"/>
        <v>38320</v>
      </c>
      <c r="EF55" s="574">
        <f t="shared" si="82"/>
        <v>38326</v>
      </c>
      <c r="EG55" s="1181" t="s">
        <v>762</v>
      </c>
      <c r="EH55" s="540"/>
      <c r="EI55" s="575">
        <v>49</v>
      </c>
      <c r="EJ55" s="574">
        <f t="shared" si="108"/>
        <v>38323</v>
      </c>
      <c r="EK55" s="574">
        <f t="shared" si="83"/>
        <v>38329</v>
      </c>
      <c r="EL55" s="1129" t="s">
        <v>762</v>
      </c>
      <c r="EN55" s="573">
        <v>49</v>
      </c>
      <c r="EO55" s="572">
        <f t="shared" si="109"/>
        <v>37956</v>
      </c>
      <c r="EP55" s="572">
        <f t="shared" si="84"/>
        <v>37962</v>
      </c>
      <c r="EQ55" s="1132" t="s">
        <v>762</v>
      </c>
      <c r="ES55" s="573">
        <v>49</v>
      </c>
      <c r="ET55" s="572">
        <f t="shared" si="110"/>
        <v>37959</v>
      </c>
      <c r="EU55" s="572">
        <f t="shared" si="85"/>
        <v>37965</v>
      </c>
      <c r="EV55" s="1132" t="s">
        <v>762</v>
      </c>
    </row>
    <row r="56" spans="1:152" ht="18.95" customHeight="1">
      <c r="A56" s="1"/>
      <c r="B56" s="1"/>
      <c r="C56" s="477" t="s">
        <v>100</v>
      </c>
      <c r="D56" s="1038" t="s">
        <v>98</v>
      </c>
      <c r="E56" s="1038"/>
      <c r="F56" s="1039" t="s">
        <v>631</v>
      </c>
      <c r="G56" s="1039"/>
      <c r="H56" s="1039"/>
      <c r="I56" s="1039"/>
      <c r="J56" s="277" t="s">
        <v>395</v>
      </c>
      <c r="K56" s="1040" t="s">
        <v>394</v>
      </c>
      <c r="L56" s="1040"/>
      <c r="M56" s="275" t="s">
        <v>91</v>
      </c>
      <c r="N56" s="276" t="s">
        <v>90</v>
      </c>
      <c r="O56" s="275" t="s">
        <v>89</v>
      </c>
      <c r="P56" s="424" t="s">
        <v>340</v>
      </c>
      <c r="R56" s="969">
        <v>50</v>
      </c>
      <c r="S56" s="561">
        <f t="shared" ref="S56" si="112">1+T55</f>
        <v>44175</v>
      </c>
      <c r="T56" s="561">
        <f t="shared" si="0"/>
        <v>44181</v>
      </c>
      <c r="U56" s="498">
        <f t="shared" si="31"/>
        <v>44183</v>
      </c>
      <c r="V56" s="1309"/>
      <c r="W56" s="6"/>
      <c r="X56" s="567">
        <v>50</v>
      </c>
      <c r="Y56" s="566">
        <f t="shared" si="86"/>
        <v>43811</v>
      </c>
      <c r="Z56" s="566">
        <f t="shared" si="57"/>
        <v>43817</v>
      </c>
      <c r="AA56" s="565">
        <f t="shared" si="58"/>
        <v>43819</v>
      </c>
      <c r="AB56" s="1194"/>
      <c r="AC56" s="6"/>
      <c r="AD56" s="549">
        <v>50</v>
      </c>
      <c r="AE56" s="495">
        <f t="shared" si="87"/>
        <v>43447</v>
      </c>
      <c r="AF56" s="495">
        <f t="shared" si="59"/>
        <v>43453</v>
      </c>
      <c r="AG56" s="498">
        <f t="shared" si="60"/>
        <v>43455</v>
      </c>
      <c r="AH56" s="1194"/>
      <c r="AI56" s="6"/>
      <c r="AJ56" s="560">
        <v>50</v>
      </c>
      <c r="AK56" s="559">
        <f t="shared" si="88"/>
        <v>43076</v>
      </c>
      <c r="AL56" s="559">
        <f t="shared" si="61"/>
        <v>43082</v>
      </c>
      <c r="AM56" s="558">
        <f t="shared" si="62"/>
        <v>43084</v>
      </c>
      <c r="AN56" s="1187"/>
      <c r="AO56" s="6"/>
      <c r="AP56" s="549">
        <v>50</v>
      </c>
      <c r="AQ56" s="495">
        <f t="shared" si="89"/>
        <v>42712</v>
      </c>
      <c r="AR56" s="495">
        <f t="shared" si="63"/>
        <v>42718</v>
      </c>
      <c r="AS56" s="498">
        <f t="shared" si="64"/>
        <v>42720</v>
      </c>
      <c r="AT56" s="1194"/>
      <c r="AU56" s="6"/>
      <c r="AV56" s="556">
        <v>50</v>
      </c>
      <c r="AW56" s="555">
        <f t="shared" si="90"/>
        <v>42348</v>
      </c>
      <c r="AX56" s="555">
        <f t="shared" si="65"/>
        <v>42354</v>
      </c>
      <c r="AY56" s="1148"/>
      <c r="AZ56" s="6"/>
      <c r="BA56" s="556">
        <v>50</v>
      </c>
      <c r="BB56" s="555">
        <f t="shared" si="91"/>
        <v>41984</v>
      </c>
      <c r="BC56" s="555">
        <f t="shared" si="66"/>
        <v>41990</v>
      </c>
      <c r="BD56" s="1148"/>
      <c r="BE56" s="6"/>
      <c r="BF56" s="556">
        <v>50</v>
      </c>
      <c r="BG56" s="555">
        <f t="shared" si="92"/>
        <v>41620</v>
      </c>
      <c r="BH56" s="555">
        <f t="shared" si="67"/>
        <v>41626</v>
      </c>
      <c r="BI56" s="1148"/>
      <c r="BJ56" s="6"/>
      <c r="BK56" s="554">
        <v>50</v>
      </c>
      <c r="BL56" s="553">
        <f t="shared" si="93"/>
        <v>41249</v>
      </c>
      <c r="BM56" s="553">
        <f t="shared" si="68"/>
        <v>41255</v>
      </c>
      <c r="BN56" s="1150"/>
      <c r="BO56" s="6"/>
      <c r="BP56" s="554">
        <v>50</v>
      </c>
      <c r="BQ56" s="553">
        <f t="shared" si="94"/>
        <v>40885</v>
      </c>
      <c r="BR56" s="553">
        <f t="shared" si="69"/>
        <v>40891</v>
      </c>
      <c r="BS56" s="1153"/>
      <c r="BT56" s="6"/>
      <c r="BU56" s="552">
        <v>50</v>
      </c>
      <c r="BV56" s="551">
        <f t="shared" si="95"/>
        <v>40525</v>
      </c>
      <c r="BW56" s="551">
        <f t="shared" si="70"/>
        <v>40531</v>
      </c>
      <c r="BX56" s="1166"/>
      <c r="BY56" s="550"/>
      <c r="BZ56" s="549">
        <v>50</v>
      </c>
      <c r="CA56" s="495">
        <f t="shared" si="96"/>
        <v>40521</v>
      </c>
      <c r="CB56" s="495">
        <f t="shared" si="71"/>
        <v>40527</v>
      </c>
      <c r="CC56" s="1150"/>
      <c r="CD56" s="6"/>
      <c r="CE56" s="571">
        <v>50</v>
      </c>
      <c r="CF56" s="570">
        <f t="shared" si="97"/>
        <v>40154</v>
      </c>
      <c r="CG56" s="570">
        <f t="shared" si="72"/>
        <v>40160</v>
      </c>
      <c r="CH56" s="1155"/>
      <c r="CI56" s="76"/>
      <c r="CJ56" s="569">
        <v>50</v>
      </c>
      <c r="CK56" s="568">
        <f t="shared" si="98"/>
        <v>40157</v>
      </c>
      <c r="CL56" s="568">
        <f t="shared" si="73"/>
        <v>40163</v>
      </c>
      <c r="CM56" s="1146"/>
      <c r="CN56" s="1224"/>
      <c r="CO56" s="6"/>
      <c r="CP56" s="543">
        <v>50</v>
      </c>
      <c r="CQ56" s="544">
        <f t="shared" si="99"/>
        <v>39790</v>
      </c>
      <c r="CR56" s="544">
        <f t="shared" si="74"/>
        <v>39796</v>
      </c>
      <c r="CS56" s="1130"/>
      <c r="CT56" s="546"/>
      <c r="CU56" s="545">
        <v>50</v>
      </c>
      <c r="CV56" s="544">
        <f t="shared" si="100"/>
        <v>39793</v>
      </c>
      <c r="CW56" s="544">
        <f t="shared" si="75"/>
        <v>39799</v>
      </c>
      <c r="CX56" s="1130"/>
      <c r="CY56" s="6"/>
      <c r="CZ56" s="543">
        <v>50</v>
      </c>
      <c r="DA56" s="544">
        <f t="shared" si="101"/>
        <v>39426</v>
      </c>
      <c r="DB56" s="544">
        <f t="shared" si="76"/>
        <v>39432</v>
      </c>
      <c r="DC56" s="1130"/>
      <c r="DD56" s="546"/>
      <c r="DE56" s="545">
        <v>50</v>
      </c>
      <c r="DF56" s="544">
        <f t="shared" si="102"/>
        <v>39422</v>
      </c>
      <c r="DG56" s="544">
        <f t="shared" si="77"/>
        <v>39428</v>
      </c>
      <c r="DH56" s="1130"/>
      <c r="DI56" s="1"/>
      <c r="DJ56" s="543">
        <v>50</v>
      </c>
      <c r="DK56" s="538">
        <f t="shared" si="103"/>
        <v>39062</v>
      </c>
      <c r="DL56" s="538">
        <f t="shared" si="78"/>
        <v>39068</v>
      </c>
      <c r="DM56" s="1182"/>
      <c r="DN56" s="540"/>
      <c r="DO56" s="542">
        <v>50</v>
      </c>
      <c r="DP56" s="538">
        <f t="shared" si="104"/>
        <v>39058</v>
      </c>
      <c r="DQ56" s="538">
        <f t="shared" si="79"/>
        <v>39064</v>
      </c>
      <c r="DR56" s="1130"/>
      <c r="DS56" s="1"/>
      <c r="DT56" s="543">
        <v>50</v>
      </c>
      <c r="DU56" s="538">
        <f t="shared" si="105"/>
        <v>38698</v>
      </c>
      <c r="DV56" s="538">
        <f t="shared" si="80"/>
        <v>38704</v>
      </c>
      <c r="DW56" s="1179"/>
      <c r="DX56" s="540"/>
      <c r="DY56" s="542">
        <v>50</v>
      </c>
      <c r="DZ56" s="538">
        <f t="shared" si="106"/>
        <v>38694</v>
      </c>
      <c r="EA56" s="538">
        <f t="shared" si="81"/>
        <v>38700</v>
      </c>
      <c r="EB56" s="1130"/>
      <c r="ED56" s="543">
        <v>50</v>
      </c>
      <c r="EE56" s="538">
        <f t="shared" si="107"/>
        <v>38327</v>
      </c>
      <c r="EF56" s="538">
        <f t="shared" si="82"/>
        <v>38333</v>
      </c>
      <c r="EG56" s="1182"/>
      <c r="EH56" s="540"/>
      <c r="EI56" s="542">
        <v>50</v>
      </c>
      <c r="EJ56" s="538">
        <f t="shared" si="108"/>
        <v>38330</v>
      </c>
      <c r="EK56" s="538">
        <f t="shared" si="83"/>
        <v>38336</v>
      </c>
      <c r="EL56" s="1130"/>
      <c r="EN56" s="563">
        <v>50</v>
      </c>
      <c r="EO56" s="562">
        <f t="shared" si="109"/>
        <v>37963</v>
      </c>
      <c r="EP56" s="562">
        <f t="shared" si="84"/>
        <v>37969</v>
      </c>
      <c r="EQ56" s="1133"/>
      <c r="ES56" s="563">
        <v>50</v>
      </c>
      <c r="ET56" s="562">
        <f t="shared" si="110"/>
        <v>37966</v>
      </c>
      <c r="EU56" s="562">
        <f t="shared" si="85"/>
        <v>37972</v>
      </c>
      <c r="EV56" s="1133"/>
    </row>
    <row r="57" spans="1:152" ht="18.95" customHeight="1">
      <c r="A57" s="1"/>
      <c r="B57" s="1"/>
      <c r="C57" s="476">
        <v>5</v>
      </c>
      <c r="D57" s="1" t="s">
        <v>740</v>
      </c>
      <c r="F57" s="490" t="s">
        <v>772</v>
      </c>
      <c r="G57" s="490" t="s">
        <v>771</v>
      </c>
      <c r="H57" s="490" t="s">
        <v>770</v>
      </c>
      <c r="I57" s="490" t="s">
        <v>769</v>
      </c>
      <c r="J57" s="648"/>
      <c r="K57" s="647">
        <v>43313</v>
      </c>
      <c r="L57" s="647">
        <v>43343</v>
      </c>
      <c r="M57" s="646" t="s">
        <v>768</v>
      </c>
      <c r="N57" s="645">
        <v>43312</v>
      </c>
      <c r="O57" s="472">
        <v>43312</v>
      </c>
      <c r="P57" s="439">
        <v>42374</v>
      </c>
      <c r="R57" s="969">
        <v>51</v>
      </c>
      <c r="S57" s="561">
        <f>1+T56</f>
        <v>44182</v>
      </c>
      <c r="T57" s="561">
        <f t="shared" si="0"/>
        <v>44188</v>
      </c>
      <c r="U57" s="498">
        <f t="shared" si="31"/>
        <v>44190</v>
      </c>
      <c r="V57" s="1309"/>
      <c r="W57" s="244"/>
      <c r="X57" s="567">
        <v>51</v>
      </c>
      <c r="Y57" s="566">
        <f t="shared" si="86"/>
        <v>43818</v>
      </c>
      <c r="Z57" s="566">
        <f t="shared" si="57"/>
        <v>43824</v>
      </c>
      <c r="AA57" s="565">
        <f t="shared" si="58"/>
        <v>43826</v>
      </c>
      <c r="AB57" s="1194"/>
      <c r="AC57" s="244"/>
      <c r="AD57" s="549">
        <v>51</v>
      </c>
      <c r="AE57" s="495">
        <f t="shared" si="87"/>
        <v>43454</v>
      </c>
      <c r="AF57" s="495">
        <f t="shared" si="59"/>
        <v>43460</v>
      </c>
      <c r="AG57" s="498">
        <f t="shared" si="60"/>
        <v>43462</v>
      </c>
      <c r="AH57" s="1194"/>
      <c r="AI57" s="244"/>
      <c r="AJ57" s="560">
        <v>51</v>
      </c>
      <c r="AK57" s="559">
        <f t="shared" si="88"/>
        <v>43083</v>
      </c>
      <c r="AL57" s="559">
        <f t="shared" si="61"/>
        <v>43089</v>
      </c>
      <c r="AM57" s="558">
        <f t="shared" si="62"/>
        <v>43091</v>
      </c>
      <c r="AN57" s="1187"/>
      <c r="AO57" s="244"/>
      <c r="AP57" s="549">
        <v>51</v>
      </c>
      <c r="AQ57" s="495">
        <f t="shared" si="89"/>
        <v>42719</v>
      </c>
      <c r="AR57" s="495">
        <f t="shared" si="63"/>
        <v>42725</v>
      </c>
      <c r="AS57" s="564">
        <f t="shared" si="64"/>
        <v>42727</v>
      </c>
      <c r="AT57" s="1194"/>
      <c r="AU57" s="244"/>
      <c r="AV57" s="556">
        <v>51</v>
      </c>
      <c r="AW57" s="555">
        <f t="shared" si="90"/>
        <v>42355</v>
      </c>
      <c r="AX57" s="555">
        <f t="shared" si="65"/>
        <v>42361</v>
      </c>
      <c r="AY57" s="1148"/>
      <c r="AZ57" s="244"/>
      <c r="BA57" s="556">
        <v>51</v>
      </c>
      <c r="BB57" s="555">
        <f t="shared" si="91"/>
        <v>41991</v>
      </c>
      <c r="BC57" s="555">
        <f t="shared" si="66"/>
        <v>41997</v>
      </c>
      <c r="BD57" s="1148"/>
      <c r="BE57" s="244"/>
      <c r="BF57" s="556">
        <v>51</v>
      </c>
      <c r="BG57" s="555">
        <f t="shared" si="92"/>
        <v>41627</v>
      </c>
      <c r="BH57" s="555">
        <f t="shared" si="67"/>
        <v>41633</v>
      </c>
      <c r="BI57" s="1148"/>
      <c r="BJ57" s="244"/>
      <c r="BK57" s="554">
        <v>51</v>
      </c>
      <c r="BL57" s="553">
        <f t="shared" si="93"/>
        <v>41256</v>
      </c>
      <c r="BM57" s="553">
        <f t="shared" si="68"/>
        <v>41262</v>
      </c>
      <c r="BN57" s="1150"/>
      <c r="BO57" s="244"/>
      <c r="BP57" s="554">
        <v>51</v>
      </c>
      <c r="BQ57" s="553">
        <f t="shared" si="94"/>
        <v>40892</v>
      </c>
      <c r="BR57" s="553">
        <f t="shared" si="69"/>
        <v>40898</v>
      </c>
      <c r="BS57" s="1153"/>
      <c r="BT57" s="244"/>
      <c r="BU57" s="552">
        <v>51</v>
      </c>
      <c r="BV57" s="551">
        <f t="shared" si="95"/>
        <v>40532</v>
      </c>
      <c r="BW57" s="551">
        <f t="shared" si="70"/>
        <v>40538</v>
      </c>
      <c r="BX57" s="1166"/>
      <c r="BY57" s="550"/>
      <c r="BZ57" s="549">
        <v>51</v>
      </c>
      <c r="CA57" s="495">
        <f t="shared" si="96"/>
        <v>40528</v>
      </c>
      <c r="CB57" s="495">
        <f t="shared" si="71"/>
        <v>40534</v>
      </c>
      <c r="CC57" s="1150"/>
      <c r="CD57" s="244"/>
      <c r="CE57" s="548">
        <v>51</v>
      </c>
      <c r="CF57" s="547">
        <f t="shared" si="97"/>
        <v>40161</v>
      </c>
      <c r="CG57" s="547">
        <f t="shared" si="72"/>
        <v>40167</v>
      </c>
      <c r="CH57" s="1155"/>
      <c r="CI57" s="73"/>
      <c r="CJ57" s="543">
        <v>51</v>
      </c>
      <c r="CK57" s="544">
        <f t="shared" si="98"/>
        <v>40164</v>
      </c>
      <c r="CL57" s="544">
        <f t="shared" si="73"/>
        <v>40170</v>
      </c>
      <c r="CM57" s="1146"/>
      <c r="CN57" s="1224"/>
      <c r="CO57" s="244"/>
      <c r="CP57" s="543">
        <v>51</v>
      </c>
      <c r="CQ57" s="544">
        <f t="shared" si="99"/>
        <v>39797</v>
      </c>
      <c r="CR57" s="544">
        <f t="shared" si="74"/>
        <v>39803</v>
      </c>
      <c r="CS57" s="1130"/>
      <c r="CT57" s="546"/>
      <c r="CU57" s="545">
        <v>51</v>
      </c>
      <c r="CV57" s="544">
        <f t="shared" si="100"/>
        <v>39800</v>
      </c>
      <c r="CW57" s="544">
        <f t="shared" si="75"/>
        <v>39806</v>
      </c>
      <c r="CX57" s="1130"/>
      <c r="CY57" s="244"/>
      <c r="CZ57" s="543">
        <v>51</v>
      </c>
      <c r="DA57" s="544">
        <f t="shared" si="101"/>
        <v>39433</v>
      </c>
      <c r="DB57" s="544">
        <f t="shared" si="76"/>
        <v>39439</v>
      </c>
      <c r="DC57" s="1130"/>
      <c r="DD57" s="546"/>
      <c r="DE57" s="545">
        <v>51</v>
      </c>
      <c r="DF57" s="544">
        <f t="shared" si="102"/>
        <v>39429</v>
      </c>
      <c r="DG57" s="544">
        <f t="shared" si="77"/>
        <v>39435</v>
      </c>
      <c r="DH57" s="1130"/>
      <c r="DI57" s="1"/>
      <c r="DJ57" s="543">
        <v>51</v>
      </c>
      <c r="DK57" s="538">
        <f t="shared" si="103"/>
        <v>39069</v>
      </c>
      <c r="DL57" s="538">
        <f t="shared" si="78"/>
        <v>39075</v>
      </c>
      <c r="DM57" s="1182"/>
      <c r="DN57" s="540"/>
      <c r="DO57" s="542">
        <v>51</v>
      </c>
      <c r="DP57" s="538">
        <f t="shared" si="104"/>
        <v>39065</v>
      </c>
      <c r="DQ57" s="538">
        <f t="shared" si="79"/>
        <v>39071</v>
      </c>
      <c r="DR57" s="1130"/>
      <c r="DS57" s="1"/>
      <c r="DT57" s="543">
        <v>51</v>
      </c>
      <c r="DU57" s="538">
        <f t="shared" si="105"/>
        <v>38705</v>
      </c>
      <c r="DV57" s="538">
        <f t="shared" si="80"/>
        <v>38711</v>
      </c>
      <c r="DW57" s="1179"/>
      <c r="DX57" s="540"/>
      <c r="DY57" s="542">
        <v>51</v>
      </c>
      <c r="DZ57" s="538">
        <f t="shared" si="106"/>
        <v>38701</v>
      </c>
      <c r="EA57" s="538">
        <f t="shared" si="81"/>
        <v>38707</v>
      </c>
      <c r="EB57" s="1130"/>
      <c r="ED57" s="543">
        <v>51</v>
      </c>
      <c r="EE57" s="538">
        <f t="shared" si="107"/>
        <v>38334</v>
      </c>
      <c r="EF57" s="538">
        <f t="shared" si="82"/>
        <v>38340</v>
      </c>
      <c r="EG57" s="1182"/>
      <c r="EH57" s="540"/>
      <c r="EI57" s="542">
        <v>51</v>
      </c>
      <c r="EJ57" s="538">
        <f t="shared" si="108"/>
        <v>38337</v>
      </c>
      <c r="EK57" s="538">
        <f t="shared" si="83"/>
        <v>38343</v>
      </c>
      <c r="EL57" s="1130"/>
      <c r="EN57" s="563">
        <v>51</v>
      </c>
      <c r="EO57" s="562">
        <f t="shared" si="109"/>
        <v>37970</v>
      </c>
      <c r="EP57" s="562">
        <f t="shared" si="84"/>
        <v>37976</v>
      </c>
      <c r="EQ57" s="1133"/>
      <c r="ES57" s="563">
        <v>51</v>
      </c>
      <c r="ET57" s="562">
        <f t="shared" si="110"/>
        <v>37973</v>
      </c>
      <c r="EU57" s="562">
        <f t="shared" si="85"/>
        <v>37979</v>
      </c>
      <c r="EV57" s="1133"/>
    </row>
    <row r="58" spans="1:152" ht="18.95" customHeight="1" thickBot="1">
      <c r="A58" s="1"/>
      <c r="B58" s="1"/>
      <c r="C58" s="477" t="s">
        <v>100</v>
      </c>
      <c r="D58" s="1038" t="s">
        <v>98</v>
      </c>
      <c r="E58" s="1038"/>
      <c r="F58" s="1039" t="s">
        <v>625</v>
      </c>
      <c r="G58" s="1039"/>
      <c r="H58" s="1039"/>
      <c r="I58" s="1039"/>
      <c r="J58" s="277" t="s">
        <v>395</v>
      </c>
      <c r="K58" s="1040" t="s">
        <v>394</v>
      </c>
      <c r="L58" s="1040"/>
      <c r="M58" s="275" t="s">
        <v>91</v>
      </c>
      <c r="N58" s="276" t="s">
        <v>90</v>
      </c>
      <c r="O58" s="275" t="s">
        <v>89</v>
      </c>
      <c r="P58" s="424" t="s">
        <v>340</v>
      </c>
      <c r="R58" s="969">
        <v>52</v>
      </c>
      <c r="S58" s="561">
        <f>1+T57</f>
        <v>44189</v>
      </c>
      <c r="T58" s="561">
        <f t="shared" si="0"/>
        <v>44195</v>
      </c>
      <c r="U58" s="557">
        <f t="shared" si="31"/>
        <v>44197</v>
      </c>
      <c r="V58" s="1309"/>
      <c r="W58" s="224"/>
      <c r="X58" s="549">
        <v>52</v>
      </c>
      <c r="Y58" s="561">
        <f t="shared" si="86"/>
        <v>43825</v>
      </c>
      <c r="Z58" s="561">
        <f t="shared" si="57"/>
        <v>43831</v>
      </c>
      <c r="AA58" s="557">
        <f t="shared" si="58"/>
        <v>43833</v>
      </c>
      <c r="AB58" s="1194"/>
      <c r="AC58" s="224"/>
      <c r="AD58" s="549">
        <v>52</v>
      </c>
      <c r="AE58" s="495">
        <f t="shared" si="87"/>
        <v>43461</v>
      </c>
      <c r="AF58" s="495">
        <f t="shared" si="59"/>
        <v>43467</v>
      </c>
      <c r="AG58" s="557">
        <f t="shared" si="60"/>
        <v>43469</v>
      </c>
      <c r="AH58" s="1195"/>
      <c r="AI58" s="224"/>
      <c r="AJ58" s="560">
        <v>52</v>
      </c>
      <c r="AK58" s="559">
        <f t="shared" si="88"/>
        <v>43090</v>
      </c>
      <c r="AL58" s="559">
        <f t="shared" si="61"/>
        <v>43096</v>
      </c>
      <c r="AM58" s="558">
        <f t="shared" si="62"/>
        <v>43098</v>
      </c>
      <c r="AN58" s="1187"/>
      <c r="AO58" s="224"/>
      <c r="AP58" s="549">
        <v>52</v>
      </c>
      <c r="AQ58" s="495">
        <f t="shared" si="89"/>
        <v>42726</v>
      </c>
      <c r="AR58" s="495">
        <f t="shared" si="63"/>
        <v>42732</v>
      </c>
      <c r="AS58" s="557">
        <f t="shared" si="64"/>
        <v>42734</v>
      </c>
      <c r="AT58" s="1194"/>
      <c r="AU58" s="224"/>
      <c r="AV58" s="556">
        <v>52</v>
      </c>
      <c r="AW58" s="555">
        <f t="shared" si="90"/>
        <v>42362</v>
      </c>
      <c r="AX58" s="555">
        <f t="shared" si="65"/>
        <v>42368</v>
      </c>
      <c r="AY58" s="1148"/>
      <c r="AZ58" s="224"/>
      <c r="BA58" s="556">
        <v>52</v>
      </c>
      <c r="BB58" s="555">
        <f t="shared" si="91"/>
        <v>41998</v>
      </c>
      <c r="BC58" s="555">
        <f t="shared" si="66"/>
        <v>42004</v>
      </c>
      <c r="BD58" s="1148"/>
      <c r="BE58" s="224"/>
      <c r="BF58" s="556">
        <v>52</v>
      </c>
      <c r="BG58" s="555">
        <f t="shared" si="92"/>
        <v>41634</v>
      </c>
      <c r="BH58" s="555">
        <f t="shared" si="67"/>
        <v>41640</v>
      </c>
      <c r="BI58" s="1148"/>
      <c r="BJ58" s="224"/>
      <c r="BK58" s="554">
        <v>52</v>
      </c>
      <c r="BL58" s="553">
        <f t="shared" si="93"/>
        <v>41263</v>
      </c>
      <c r="BM58" s="553">
        <f t="shared" si="68"/>
        <v>41269</v>
      </c>
      <c r="BN58" s="1150"/>
      <c r="BO58" s="224"/>
      <c r="BP58" s="554">
        <v>52</v>
      </c>
      <c r="BQ58" s="553">
        <f t="shared" si="94"/>
        <v>40899</v>
      </c>
      <c r="BR58" s="553">
        <f t="shared" si="69"/>
        <v>40905</v>
      </c>
      <c r="BS58" s="1153"/>
      <c r="BT58" s="224"/>
      <c r="BU58" s="552">
        <v>52</v>
      </c>
      <c r="BV58" s="551">
        <f t="shared" si="95"/>
        <v>40539</v>
      </c>
      <c r="BW58" s="551">
        <f t="shared" si="70"/>
        <v>40545</v>
      </c>
      <c r="BX58" s="1166"/>
      <c r="BY58" s="550"/>
      <c r="BZ58" s="549">
        <v>52</v>
      </c>
      <c r="CA58" s="495">
        <f t="shared" si="96"/>
        <v>40535</v>
      </c>
      <c r="CB58" s="495">
        <f t="shared" si="71"/>
        <v>40541</v>
      </c>
      <c r="CC58" s="1150"/>
      <c r="CD58" s="224"/>
      <c r="CE58" s="548">
        <v>52</v>
      </c>
      <c r="CF58" s="547">
        <f t="shared" si="97"/>
        <v>40168</v>
      </c>
      <c r="CG58" s="547">
        <f t="shared" si="72"/>
        <v>40174</v>
      </c>
      <c r="CH58" s="1155"/>
      <c r="CI58" s="73"/>
      <c r="CJ58" s="543">
        <v>52</v>
      </c>
      <c r="CK58" s="544">
        <f t="shared" si="98"/>
        <v>40171</v>
      </c>
      <c r="CL58" s="544">
        <f t="shared" si="73"/>
        <v>40177</v>
      </c>
      <c r="CM58" s="1146"/>
      <c r="CN58" s="1224"/>
      <c r="CO58" s="224"/>
      <c r="CP58" s="543">
        <v>52</v>
      </c>
      <c r="CQ58" s="544">
        <f t="shared" si="99"/>
        <v>39804</v>
      </c>
      <c r="CR58" s="544">
        <f t="shared" si="74"/>
        <v>39810</v>
      </c>
      <c r="CS58" s="1130"/>
      <c r="CT58" s="546"/>
      <c r="CU58" s="545">
        <v>52</v>
      </c>
      <c r="CV58" s="544">
        <f t="shared" si="100"/>
        <v>39807</v>
      </c>
      <c r="CW58" s="544">
        <f t="shared" si="75"/>
        <v>39813</v>
      </c>
      <c r="CX58" s="1130"/>
      <c r="CY58" s="224"/>
      <c r="CZ58" s="543">
        <v>52</v>
      </c>
      <c r="DA58" s="544">
        <f t="shared" si="101"/>
        <v>39440</v>
      </c>
      <c r="DB58" s="544">
        <f t="shared" si="76"/>
        <v>39446</v>
      </c>
      <c r="DC58" s="1130"/>
      <c r="DD58" s="546"/>
      <c r="DE58" s="545">
        <v>52</v>
      </c>
      <c r="DF58" s="544">
        <f t="shared" si="102"/>
        <v>39436</v>
      </c>
      <c r="DG58" s="544">
        <f t="shared" si="77"/>
        <v>39442</v>
      </c>
      <c r="DH58" s="1130"/>
      <c r="DI58" s="1"/>
      <c r="DJ58" s="508">
        <v>52</v>
      </c>
      <c r="DK58" s="505">
        <f t="shared" si="103"/>
        <v>39076</v>
      </c>
      <c r="DL58" s="505">
        <f t="shared" si="78"/>
        <v>39082</v>
      </c>
      <c r="DM58" s="1183"/>
      <c r="DN58" s="507"/>
      <c r="DO58" s="506">
        <v>52</v>
      </c>
      <c r="DP58" s="505">
        <f t="shared" si="104"/>
        <v>39072</v>
      </c>
      <c r="DQ58" s="505">
        <f t="shared" si="79"/>
        <v>39078</v>
      </c>
      <c r="DR58" s="1131"/>
      <c r="DS58" s="1"/>
      <c r="DT58" s="543">
        <v>52</v>
      </c>
      <c r="DU58" s="538">
        <f t="shared" si="105"/>
        <v>38712</v>
      </c>
      <c r="DV58" s="538">
        <f t="shared" si="80"/>
        <v>38718</v>
      </c>
      <c r="DW58" s="1179"/>
      <c r="DX58" s="540"/>
      <c r="DY58" s="542">
        <v>52</v>
      </c>
      <c r="DZ58" s="538">
        <f t="shared" si="106"/>
        <v>38708</v>
      </c>
      <c r="EA58" s="538">
        <f t="shared" si="81"/>
        <v>38714</v>
      </c>
      <c r="EB58" s="1130"/>
      <c r="ED58" s="541">
        <v>52</v>
      </c>
      <c r="EE58" s="538">
        <f t="shared" si="107"/>
        <v>38341</v>
      </c>
      <c r="EF58" s="538">
        <f t="shared" si="82"/>
        <v>38347</v>
      </c>
      <c r="EG58" s="1182"/>
      <c r="EH58" s="540"/>
      <c r="EI58" s="539">
        <v>52</v>
      </c>
      <c r="EJ58" s="538">
        <f t="shared" si="108"/>
        <v>38344</v>
      </c>
      <c r="EK58" s="538">
        <f t="shared" si="83"/>
        <v>38350</v>
      </c>
      <c r="EL58" s="1130"/>
      <c r="EN58" s="537">
        <v>52</v>
      </c>
      <c r="EO58" s="536">
        <f t="shared" si="109"/>
        <v>37977</v>
      </c>
      <c r="EP58" s="536">
        <f t="shared" si="84"/>
        <v>37983</v>
      </c>
      <c r="EQ58" s="1134"/>
      <c r="ES58" s="537">
        <v>52</v>
      </c>
      <c r="ET58" s="536">
        <f t="shared" si="110"/>
        <v>37980</v>
      </c>
      <c r="EU58" s="536">
        <f t="shared" si="85"/>
        <v>37986</v>
      </c>
      <c r="EV58" s="1134"/>
    </row>
    <row r="59" spans="1:152" ht="18.95" customHeight="1" thickBot="1">
      <c r="A59" s="1"/>
      <c r="B59" s="1"/>
      <c r="C59" s="477" t="s">
        <v>100</v>
      </c>
      <c r="D59" s="1038" t="s">
        <v>98</v>
      </c>
      <c r="E59" s="1038"/>
      <c r="F59" s="1039" t="s">
        <v>618</v>
      </c>
      <c r="G59" s="1039"/>
      <c r="H59" s="1039"/>
      <c r="I59" s="1039"/>
      <c r="J59" s="277" t="s">
        <v>395</v>
      </c>
      <c r="K59" s="1040" t="s">
        <v>394</v>
      </c>
      <c r="L59" s="1040"/>
      <c r="M59" s="275" t="s">
        <v>91</v>
      </c>
      <c r="N59" s="276" t="s">
        <v>90</v>
      </c>
      <c r="O59" s="275" t="s">
        <v>89</v>
      </c>
      <c r="P59" s="424" t="s">
        <v>340</v>
      </c>
      <c r="R59" s="979"/>
      <c r="S59" s="535"/>
      <c r="T59" s="535"/>
      <c r="U59" s="533"/>
      <c r="V59" s="980"/>
      <c r="W59" s="224"/>
      <c r="X59" s="516"/>
      <c r="Y59" s="535"/>
      <c r="Z59" s="535"/>
      <c r="AA59" s="533"/>
      <c r="AB59" s="527"/>
      <c r="AC59" s="224"/>
      <c r="AD59" s="516"/>
      <c r="AE59" s="534"/>
      <c r="AF59" s="534"/>
      <c r="AG59" s="533"/>
      <c r="AH59" s="527"/>
      <c r="AI59" s="224"/>
      <c r="AJ59" s="532">
        <v>53</v>
      </c>
      <c r="AK59" s="531">
        <f t="shared" si="88"/>
        <v>43097</v>
      </c>
      <c r="AL59" s="531">
        <f t="shared" si="61"/>
        <v>43103</v>
      </c>
      <c r="AM59" s="530">
        <f t="shared" si="62"/>
        <v>43105</v>
      </c>
      <c r="AN59" s="529"/>
      <c r="AO59" s="224"/>
      <c r="AP59" s="516"/>
      <c r="AQ59" s="522"/>
      <c r="AR59" s="522"/>
      <c r="AS59" s="528"/>
      <c r="AT59" s="527"/>
      <c r="AU59" s="224"/>
      <c r="AV59" s="516"/>
      <c r="AW59" s="522"/>
      <c r="AX59" s="522"/>
      <c r="AY59" s="526"/>
      <c r="AZ59" s="224"/>
      <c r="BA59" s="516"/>
      <c r="BB59" s="522"/>
      <c r="BC59" s="522"/>
      <c r="BD59" s="526"/>
      <c r="BE59" s="224"/>
      <c r="BF59" s="525"/>
      <c r="BG59" s="524"/>
      <c r="BH59" s="524"/>
      <c r="BI59" s="523"/>
      <c r="BJ59" s="224"/>
      <c r="BK59" s="516">
        <v>53</v>
      </c>
      <c r="BL59" s="522">
        <f t="shared" si="93"/>
        <v>41270</v>
      </c>
      <c r="BM59" s="522">
        <f t="shared" si="68"/>
        <v>41276</v>
      </c>
      <c r="BN59" s="1151"/>
      <c r="BO59" s="224"/>
      <c r="BP59" s="521"/>
      <c r="BQ59" s="520"/>
      <c r="BR59" s="520"/>
      <c r="BS59" s="1154"/>
      <c r="BT59" s="224"/>
      <c r="BU59" s="519"/>
      <c r="BV59" s="518"/>
      <c r="BW59" s="518"/>
      <c r="BX59" s="1192"/>
      <c r="BY59" s="517"/>
      <c r="BZ59" s="516"/>
      <c r="CA59" s="515"/>
      <c r="CB59" s="515"/>
      <c r="CC59" s="1151"/>
      <c r="CD59" s="224"/>
      <c r="CE59" s="514">
        <v>53</v>
      </c>
      <c r="CF59" s="513">
        <f t="shared" si="97"/>
        <v>40175</v>
      </c>
      <c r="CG59" s="513">
        <f t="shared" si="72"/>
        <v>40181</v>
      </c>
      <c r="CH59" s="1156"/>
      <c r="CI59" s="512"/>
      <c r="CJ59" s="508"/>
      <c r="CK59" s="509"/>
      <c r="CL59" s="509"/>
      <c r="CM59" s="1147"/>
      <c r="CN59" s="1224"/>
      <c r="CO59" s="224"/>
      <c r="CP59" s="508"/>
      <c r="CQ59" s="509"/>
      <c r="CR59" s="509"/>
      <c r="CS59" s="1131"/>
      <c r="CT59" s="511"/>
      <c r="CU59" s="510"/>
      <c r="CV59" s="509"/>
      <c r="CW59" s="509"/>
      <c r="CX59" s="1131"/>
      <c r="CY59" s="224"/>
      <c r="CZ59" s="508"/>
      <c r="DA59" s="509"/>
      <c r="DB59" s="509"/>
      <c r="DC59" s="1131"/>
      <c r="DD59" s="511"/>
      <c r="DE59" s="510">
        <v>53</v>
      </c>
      <c r="DF59" s="509">
        <f t="shared" si="102"/>
        <v>39443</v>
      </c>
      <c r="DG59" s="509">
        <f t="shared" si="77"/>
        <v>39449</v>
      </c>
      <c r="DH59" s="1131"/>
      <c r="DI59" s="1"/>
      <c r="DJ59" s="4"/>
      <c r="DL59" s="2"/>
      <c r="DO59" s="3"/>
      <c r="DS59" s="1"/>
      <c r="DT59" s="508"/>
      <c r="DU59" s="505"/>
      <c r="DV59" s="505"/>
      <c r="DW59" s="1183"/>
      <c r="DX59" s="507"/>
      <c r="DY59" s="506"/>
      <c r="DZ59" s="505"/>
      <c r="EA59" s="505"/>
      <c r="EB59" s="1131"/>
      <c r="ED59" s="508">
        <v>53</v>
      </c>
      <c r="EE59" s="505">
        <f>+EF58+1</f>
        <v>38348</v>
      </c>
      <c r="EF59" s="505">
        <f t="shared" si="82"/>
        <v>38354</v>
      </c>
      <c r="EG59" s="1183"/>
      <c r="EH59" s="507"/>
      <c r="EI59" s="506"/>
      <c r="EJ59" s="505" t="s">
        <v>761</v>
      </c>
      <c r="EK59" s="505"/>
      <c r="EL59" s="1131"/>
      <c r="EN59" s="426"/>
      <c r="EO59" s="504"/>
      <c r="EP59" s="504"/>
      <c r="EQ59" s="2"/>
      <c r="ET59" s="504"/>
      <c r="EU59" s="504"/>
    </row>
    <row r="60" spans="1:152" ht="15.75" thickBot="1">
      <c r="A60" s="1"/>
      <c r="B60" s="1"/>
      <c r="C60" s="477" t="s">
        <v>100</v>
      </c>
      <c r="D60" s="1038" t="s">
        <v>98</v>
      </c>
      <c r="E60" s="1038"/>
      <c r="F60" s="1039" t="s">
        <v>612</v>
      </c>
      <c r="G60" s="1039"/>
      <c r="H60" s="1039"/>
      <c r="I60" s="1039"/>
      <c r="J60" s="277" t="s">
        <v>395</v>
      </c>
      <c r="K60" s="1040" t="s">
        <v>394</v>
      </c>
      <c r="L60" s="1040"/>
      <c r="M60" s="275" t="s">
        <v>91</v>
      </c>
      <c r="N60" s="276" t="s">
        <v>90</v>
      </c>
      <c r="O60" s="275" t="s">
        <v>89</v>
      </c>
      <c r="P60" s="424" t="s">
        <v>340</v>
      </c>
      <c r="R60" s="1305" t="s">
        <v>927</v>
      </c>
      <c r="S60" s="1306"/>
      <c r="T60" s="1306"/>
      <c r="U60" s="1306"/>
      <c r="V60" s="1307"/>
      <c r="W60" s="224"/>
      <c r="X60" s="1301" t="s">
        <v>760</v>
      </c>
      <c r="Y60" s="1302"/>
      <c r="Z60" s="1302"/>
      <c r="AA60" s="1303"/>
      <c r="AB60" s="1304"/>
      <c r="AC60" s="224"/>
      <c r="AD60" s="1135" t="s">
        <v>758</v>
      </c>
      <c r="AE60" s="1136"/>
      <c r="AF60" s="1136"/>
      <c r="AG60" s="1137"/>
      <c r="AH60" s="1138"/>
      <c r="AI60" s="224"/>
      <c r="AJ60" s="1135" t="s">
        <v>758</v>
      </c>
      <c r="AK60" s="1136"/>
      <c r="AL60" s="1136"/>
      <c r="AM60" s="1137"/>
      <c r="AN60" s="1138"/>
      <c r="AO60" s="224"/>
      <c r="AP60" s="1139" t="s">
        <v>758</v>
      </c>
      <c r="AQ60" s="1140"/>
      <c r="AR60" s="1140"/>
      <c r="AS60" s="1141"/>
      <c r="AT60" s="1142"/>
      <c r="AU60" s="224"/>
      <c r="AV60" s="1139" t="s">
        <v>758</v>
      </c>
      <c r="AW60" s="1140"/>
      <c r="AX60" s="1140"/>
      <c r="AY60" s="1142"/>
      <c r="AZ60" s="224"/>
      <c r="BA60" s="1139" t="s">
        <v>758</v>
      </c>
      <c r="BB60" s="1140"/>
      <c r="BC60" s="1140"/>
      <c r="BD60" s="1142"/>
      <c r="BE60" s="224"/>
      <c r="BF60" s="1139" t="s">
        <v>758</v>
      </c>
      <c r="BG60" s="1140"/>
      <c r="BH60" s="1140"/>
      <c r="BI60" s="1142"/>
      <c r="BJ60" s="224"/>
      <c r="BK60" s="1139" t="s">
        <v>758</v>
      </c>
      <c r="BL60" s="1140"/>
      <c r="BM60" s="1140"/>
      <c r="BN60" s="1142"/>
      <c r="BO60" s="224"/>
      <c r="BP60" s="1139" t="s">
        <v>758</v>
      </c>
      <c r="BQ60" s="1140"/>
      <c r="BR60" s="1140"/>
      <c r="BS60" s="1142"/>
      <c r="BT60" s="224"/>
      <c r="BU60" s="1143" t="s">
        <v>759</v>
      </c>
      <c r="BV60" s="1144"/>
      <c r="BW60" s="1144"/>
      <c r="BX60" s="1145"/>
      <c r="BY60" s="503"/>
      <c r="BZ60" s="1139" t="s">
        <v>758</v>
      </c>
      <c r="CA60" s="1140"/>
      <c r="CB60" s="1140"/>
      <c r="CC60" s="1142"/>
      <c r="CD60" s="224"/>
      <c r="CE60" s="1135" t="s">
        <v>759</v>
      </c>
      <c r="CF60" s="1136"/>
      <c r="CG60" s="1136"/>
      <c r="CH60" s="1138"/>
      <c r="CI60" s="503"/>
      <c r="CJ60" s="1160" t="s">
        <v>758</v>
      </c>
      <c r="CK60" s="1158"/>
      <c r="CL60" s="1158"/>
      <c r="CM60" s="1159"/>
      <c r="CN60" s="1225"/>
      <c r="CO60" s="224"/>
      <c r="CP60" s="1135" t="s">
        <v>759</v>
      </c>
      <c r="CQ60" s="1136"/>
      <c r="CR60" s="1136"/>
      <c r="CS60" s="1138"/>
      <c r="CT60" s="502"/>
      <c r="CU60" s="1157" t="s">
        <v>758</v>
      </c>
      <c r="CV60" s="1158"/>
      <c r="CW60" s="1158"/>
      <c r="CX60" s="1159"/>
      <c r="CY60" s="224"/>
      <c r="CZ60" s="4"/>
      <c r="DB60" s="5"/>
      <c r="DE60" s="3"/>
      <c r="DF60" s="5"/>
      <c r="DG60" s="5"/>
      <c r="DI60" s="1"/>
      <c r="DJ60" s="4"/>
      <c r="DL60" s="2"/>
      <c r="DO60" s="3"/>
      <c r="DS60" s="1"/>
      <c r="DT60" s="4"/>
      <c r="DV60" s="2"/>
      <c r="DY60" s="3"/>
      <c r="DZ60" s="2"/>
      <c r="EA60" s="2"/>
      <c r="ED60" s="301"/>
      <c r="EE60" s="301"/>
      <c r="EF60" s="301"/>
      <c r="EG60" s="301"/>
      <c r="EH60" s="301"/>
      <c r="EI60" s="301"/>
      <c r="EJ60" s="301"/>
      <c r="EK60" s="301"/>
      <c r="EL60" s="301"/>
    </row>
    <row r="61" spans="1:152" ht="15.75" customHeight="1">
      <c r="A61" s="1"/>
      <c r="B61" s="1"/>
      <c r="C61" s="477" t="s">
        <v>100</v>
      </c>
      <c r="D61" s="1038" t="s">
        <v>98</v>
      </c>
      <c r="E61" s="1038"/>
      <c r="F61" s="1039" t="s">
        <v>714</v>
      </c>
      <c r="G61" s="1039"/>
      <c r="H61" s="1039"/>
      <c r="I61" s="1039"/>
      <c r="J61" s="277" t="s">
        <v>395</v>
      </c>
      <c r="K61" s="1040" t="s">
        <v>394</v>
      </c>
      <c r="L61" s="1040"/>
      <c r="M61" s="275" t="s">
        <v>91</v>
      </c>
      <c r="N61" s="276" t="s">
        <v>90</v>
      </c>
      <c r="O61" s="275" t="s">
        <v>89</v>
      </c>
      <c r="P61" s="424" t="s">
        <v>340</v>
      </c>
      <c r="R61" s="499"/>
      <c r="S61" s="501"/>
      <c r="T61" s="501"/>
      <c r="U61" s="499"/>
      <c r="V61" s="499"/>
      <c r="W61" s="224"/>
      <c r="X61" s="499"/>
      <c r="Y61" s="501"/>
      <c r="Z61" s="501"/>
      <c r="AA61" s="499"/>
      <c r="AB61" s="499"/>
      <c r="AC61" s="224"/>
      <c r="AD61" s="497"/>
      <c r="AE61" s="497"/>
      <c r="AF61" s="497"/>
      <c r="AG61" s="497"/>
      <c r="AH61" s="497"/>
      <c r="AI61" s="224"/>
      <c r="AJ61" s="497"/>
      <c r="AK61" s="497"/>
      <c r="AL61" s="497"/>
      <c r="AM61" s="497"/>
      <c r="AN61" s="497"/>
      <c r="AO61" s="224"/>
      <c r="AS61" s="5"/>
      <c r="AT61" s="7"/>
      <c r="AU61" s="224"/>
      <c r="AV61" s="3"/>
      <c r="AX61" s="5"/>
      <c r="AY61" s="7"/>
      <c r="AZ61" s="224"/>
      <c r="BA61" s="3"/>
      <c r="BC61" s="5"/>
      <c r="BD61" s="7"/>
      <c r="BE61" s="224"/>
      <c r="BF61" s="3"/>
      <c r="BH61" s="5"/>
      <c r="BI61" s="7"/>
      <c r="BJ61" s="224"/>
      <c r="BK61" s="3"/>
      <c r="BM61" s="5"/>
      <c r="BN61" s="7"/>
      <c r="BO61" s="224"/>
      <c r="BP61" s="3"/>
      <c r="BR61" s="5"/>
      <c r="BS61" s="7"/>
      <c r="BT61" s="224"/>
      <c r="BU61" s="4"/>
      <c r="BW61" s="5"/>
      <c r="BX61" s="7"/>
      <c r="BY61" s="1"/>
      <c r="BZ61" s="3"/>
      <c r="CB61" s="5"/>
      <c r="CC61" s="7"/>
      <c r="CD61" s="224"/>
      <c r="CE61" s="4"/>
      <c r="CG61" s="5"/>
      <c r="CH61" s="7"/>
      <c r="CI61" s="1"/>
      <c r="CJ61" s="3"/>
      <c r="CM61" s="7"/>
      <c r="CN61" s="224"/>
      <c r="CO61" s="224"/>
      <c r="CP61" s="4"/>
      <c r="CR61" s="5"/>
      <c r="CS61" s="1"/>
      <c r="CT61" s="1"/>
      <c r="CU61" s="3"/>
      <c r="CW61" s="5"/>
      <c r="CY61" s="224"/>
      <c r="CZ61" s="4"/>
      <c r="DB61" s="5"/>
      <c r="DE61" s="3"/>
      <c r="DF61" s="5"/>
      <c r="DG61" s="5"/>
      <c r="DI61" s="1"/>
      <c r="DJ61" s="4"/>
      <c r="DL61" s="2"/>
      <c r="DO61" s="3"/>
      <c r="DS61" s="1"/>
      <c r="DT61" s="4"/>
      <c r="DV61" s="2"/>
      <c r="DY61" s="3"/>
      <c r="DZ61" s="2"/>
      <c r="EA61" s="2"/>
    </row>
    <row r="62" spans="1:152" ht="16.5">
      <c r="C62" s="476"/>
      <c r="R62" s="499"/>
      <c r="S62" s="500">
        <v>43094</v>
      </c>
      <c r="T62" s="500">
        <v>43101</v>
      </c>
      <c r="U62" s="499"/>
      <c r="V62" s="499"/>
      <c r="W62" s="224"/>
      <c r="X62" s="499"/>
      <c r="Y62" s="500">
        <v>43094</v>
      </c>
      <c r="Z62" s="500">
        <v>43101</v>
      </c>
      <c r="AA62" s="499"/>
      <c r="AB62" s="499"/>
      <c r="AC62" s="224"/>
      <c r="AD62" s="497"/>
      <c r="AE62" s="493"/>
      <c r="AG62" s="497"/>
      <c r="AH62" s="497"/>
      <c r="AI62" s="224"/>
      <c r="AJ62" s="497"/>
      <c r="AK62" s="498">
        <v>43094</v>
      </c>
      <c r="AL62" s="498">
        <v>43101</v>
      </c>
      <c r="AM62" s="497"/>
      <c r="AN62" s="497"/>
      <c r="AO62" s="224"/>
      <c r="AS62" s="496"/>
      <c r="AT62" s="7"/>
      <c r="AU62" s="224"/>
      <c r="AV62" s="3"/>
      <c r="AX62" s="495">
        <v>42371</v>
      </c>
      <c r="AY62" s="7"/>
      <c r="AZ62" s="224"/>
      <c r="BA62" s="3"/>
      <c r="BC62" s="5"/>
      <c r="BD62" s="7"/>
      <c r="BE62" s="224"/>
      <c r="BF62" s="3"/>
      <c r="BH62" s="5"/>
      <c r="BI62" s="7"/>
      <c r="BJ62" s="224"/>
      <c r="BK62" s="3"/>
      <c r="BM62" s="5"/>
      <c r="BN62" s="7"/>
      <c r="BO62" s="224"/>
      <c r="BP62" s="3"/>
      <c r="BR62" s="5"/>
      <c r="BS62" s="7"/>
      <c r="BT62" s="224"/>
      <c r="BU62" s="4"/>
      <c r="BW62" s="5"/>
      <c r="BX62" s="7"/>
      <c r="BY62" s="1"/>
      <c r="BZ62" s="3"/>
      <c r="CB62" s="5"/>
      <c r="CC62" s="7"/>
      <c r="CD62" s="224"/>
      <c r="CE62" s="4"/>
      <c r="CG62" s="5"/>
      <c r="CH62" s="7"/>
      <c r="CI62" s="1"/>
      <c r="CJ62" s="3"/>
      <c r="CM62" s="7"/>
      <c r="CN62" s="224"/>
      <c r="CO62" s="224"/>
      <c r="CP62" s="4"/>
      <c r="CR62" s="5"/>
      <c r="CS62" s="1"/>
      <c r="CT62" s="1"/>
      <c r="CU62" s="3"/>
      <c r="CW62" s="5"/>
      <c r="CY62" s="224"/>
      <c r="CZ62" s="4"/>
      <c r="DB62" s="5"/>
      <c r="DE62" s="3"/>
      <c r="DF62" s="5"/>
      <c r="DG62" s="5"/>
      <c r="DI62" s="1"/>
      <c r="DJ62" s="4"/>
      <c r="DL62" s="2"/>
      <c r="DO62" s="3"/>
      <c r="DS62" s="1"/>
      <c r="DT62" s="4"/>
      <c r="DV62" s="2"/>
      <c r="DY62" s="3"/>
      <c r="DZ62" s="2"/>
      <c r="EA62" s="2"/>
    </row>
    <row r="63" spans="1:152" s="301" customFormat="1">
      <c r="A63" s="13"/>
      <c r="B63" s="10"/>
      <c r="C63" s="476"/>
      <c r="D63" s="1"/>
      <c r="E63" s="1"/>
      <c r="F63" s="1"/>
      <c r="G63" s="1"/>
      <c r="H63" s="1"/>
      <c r="I63" s="1"/>
      <c r="J63" s="12"/>
      <c r="K63" s="1"/>
      <c r="L63" s="1"/>
      <c r="M63" s="1"/>
      <c r="N63" s="11"/>
      <c r="O63" s="10"/>
      <c r="P63" s="9"/>
      <c r="Q63" s="6"/>
      <c r="R63" s="493"/>
      <c r="S63" s="8"/>
      <c r="T63" s="494"/>
      <c r="U63" s="494"/>
      <c r="V63" s="224"/>
      <c r="W63" s="494"/>
      <c r="X63" s="493"/>
      <c r="Y63" s="8"/>
      <c r="Z63" s="494"/>
      <c r="AA63" s="494"/>
      <c r="AB63" s="224"/>
      <c r="AC63" s="494"/>
      <c r="AD63" s="6"/>
      <c r="AE63" s="492"/>
      <c r="AF63" s="493"/>
      <c r="AG63" s="5"/>
      <c r="AI63" s="494"/>
      <c r="AJ63" s="6"/>
      <c r="AK63" s="492"/>
      <c r="AL63" s="493"/>
      <c r="AM63" s="5"/>
      <c r="AN63" s="493"/>
      <c r="AO63" s="494"/>
      <c r="AP63" s="492"/>
      <c r="AQ63" s="493"/>
      <c r="AR63" s="493"/>
      <c r="AS63" s="494"/>
      <c r="AT63" s="224"/>
      <c r="AU63" s="492"/>
      <c r="AV63" s="493"/>
      <c r="AW63" s="493"/>
      <c r="AX63" s="494"/>
      <c r="AY63" s="224"/>
      <c r="AZ63" s="492"/>
      <c r="BA63" s="493"/>
      <c r="BB63" s="493"/>
      <c r="BC63" s="494"/>
      <c r="BD63" s="224"/>
      <c r="BE63" s="492"/>
      <c r="BF63" s="493"/>
      <c r="BG63" s="493"/>
      <c r="BH63" s="494"/>
      <c r="BI63" s="224"/>
      <c r="BJ63" s="492"/>
      <c r="BK63" s="493"/>
      <c r="BL63" s="493"/>
      <c r="BM63" s="494"/>
      <c r="BN63" s="224"/>
      <c r="BO63" s="492"/>
      <c r="BP63" s="493"/>
      <c r="BQ63" s="493"/>
      <c r="BR63" s="494"/>
      <c r="BT63" s="492"/>
      <c r="BU63" s="493"/>
      <c r="BV63" s="493"/>
      <c r="BW63" s="494"/>
      <c r="BX63" s="224"/>
      <c r="BY63" s="492"/>
      <c r="BZ63" s="493"/>
      <c r="CA63" s="493"/>
      <c r="CB63" s="494"/>
      <c r="CD63" s="492"/>
      <c r="CE63" s="493"/>
      <c r="CF63" s="493"/>
      <c r="CG63" s="494"/>
      <c r="CH63" s="224"/>
      <c r="CI63" s="224"/>
      <c r="CJ63" s="492"/>
      <c r="CK63" s="493"/>
      <c r="CL63" s="493"/>
      <c r="CO63" s="492"/>
      <c r="CP63" s="493"/>
      <c r="CQ63" s="493"/>
      <c r="CS63" s="226"/>
      <c r="CT63" s="492"/>
      <c r="CU63" s="493"/>
      <c r="CV63" s="493"/>
      <c r="CY63" s="492"/>
      <c r="CZ63" s="493"/>
      <c r="DA63" s="493"/>
      <c r="DE63" s="492"/>
      <c r="DF63" s="491"/>
      <c r="DG63" s="491"/>
      <c r="DI63" s="492"/>
      <c r="DJ63" s="491"/>
      <c r="DK63" s="491"/>
      <c r="DO63" s="492"/>
      <c r="DP63" s="491"/>
      <c r="DQ63" s="491"/>
      <c r="DS63" s="492"/>
      <c r="DT63" s="491"/>
      <c r="DU63" s="491"/>
      <c r="DY63" s="1"/>
      <c r="DZ63" s="1"/>
      <c r="EA63" s="1"/>
      <c r="EB63" s="1"/>
      <c r="EC63" s="1"/>
      <c r="ED63" s="1"/>
      <c r="EE63" s="1"/>
      <c r="EF63" s="1"/>
    </row>
    <row r="64" spans="1:152">
      <c r="C64" s="476"/>
      <c r="V64" s="224"/>
      <c r="AB64" s="224"/>
      <c r="AT64" s="224"/>
      <c r="AY64" s="224"/>
      <c r="BD64" s="224"/>
      <c r="BI64" s="224"/>
      <c r="BN64" s="224"/>
      <c r="BX64" s="224"/>
      <c r="CH64" s="224"/>
      <c r="CI64" s="224"/>
      <c r="CS64" s="224"/>
    </row>
    <row r="65" spans="1:125">
      <c r="C65" s="476"/>
      <c r="V65" s="224"/>
      <c r="AB65" s="224"/>
      <c r="AT65" s="224"/>
      <c r="AY65" s="224"/>
      <c r="BD65" s="224"/>
      <c r="BI65" s="224"/>
      <c r="BN65" s="224"/>
      <c r="BX65" s="224"/>
      <c r="CH65" s="224"/>
      <c r="CI65" s="224"/>
      <c r="CS65" s="224"/>
    </row>
    <row r="66" spans="1:125" s="483" customFormat="1" ht="15.75" customHeight="1">
      <c r="A66" s="13"/>
      <c r="B66" s="10"/>
      <c r="C66" s="476"/>
      <c r="D66" s="1"/>
      <c r="E66" s="1"/>
      <c r="F66" s="1"/>
      <c r="G66" s="1"/>
      <c r="H66" s="1"/>
      <c r="I66" s="1"/>
      <c r="J66" s="12"/>
      <c r="K66" s="1"/>
      <c r="L66" s="1"/>
      <c r="M66" s="1"/>
      <c r="N66" s="11"/>
      <c r="O66" s="10"/>
      <c r="P66" s="9"/>
      <c r="Q66" s="6"/>
      <c r="R66" s="486"/>
      <c r="S66" s="489"/>
      <c r="T66" s="489"/>
      <c r="U66" s="488"/>
      <c r="V66" s="487"/>
      <c r="W66" s="488"/>
      <c r="X66" s="486"/>
      <c r="Y66" s="489"/>
      <c r="Z66" s="489"/>
      <c r="AA66" s="488"/>
      <c r="AB66" s="487"/>
      <c r="AC66" s="488"/>
      <c r="AD66" s="6"/>
      <c r="AE66" s="485"/>
      <c r="AF66" s="486"/>
      <c r="AG66" s="486"/>
      <c r="AH66" s="486"/>
      <c r="AI66" s="488"/>
      <c r="AJ66" s="6"/>
      <c r="AK66" s="485"/>
      <c r="AL66" s="486"/>
      <c r="AM66" s="486"/>
      <c r="AN66" s="486"/>
      <c r="AO66" s="488"/>
      <c r="AP66" s="485"/>
      <c r="AQ66" s="486"/>
      <c r="AR66" s="486"/>
      <c r="AS66" s="488"/>
      <c r="AT66" s="487"/>
      <c r="AU66" s="485"/>
      <c r="AV66" s="486"/>
      <c r="AW66" s="486"/>
      <c r="AX66" s="488"/>
      <c r="AY66" s="487"/>
      <c r="AZ66" s="485"/>
      <c r="BA66" s="486"/>
      <c r="BB66" s="486"/>
      <c r="BC66" s="488"/>
      <c r="BD66" s="487"/>
      <c r="BE66" s="485"/>
      <c r="BF66" s="486"/>
      <c r="BG66" s="486"/>
      <c r="BH66" s="488"/>
      <c r="BI66" s="487"/>
      <c r="BJ66" s="485"/>
      <c r="BK66" s="486"/>
      <c r="BL66" s="486"/>
      <c r="BM66" s="488"/>
      <c r="BN66" s="487"/>
      <c r="BO66" s="485"/>
      <c r="BP66" s="486"/>
      <c r="BQ66" s="486"/>
      <c r="BR66" s="488"/>
      <c r="BT66" s="485"/>
      <c r="BU66" s="486"/>
      <c r="BV66" s="486"/>
      <c r="BW66" s="488"/>
      <c r="BX66" s="487"/>
      <c r="BY66" s="485"/>
      <c r="BZ66" s="486"/>
      <c r="CA66" s="486"/>
      <c r="CB66" s="488"/>
      <c r="CD66" s="485"/>
      <c r="CE66" s="486"/>
      <c r="CF66" s="486"/>
      <c r="CG66" s="488"/>
      <c r="CH66" s="487"/>
      <c r="CI66" s="487"/>
      <c r="CJ66" s="485"/>
      <c r="CK66" s="486"/>
      <c r="CL66" s="486"/>
      <c r="CO66" s="485"/>
      <c r="CP66" s="486"/>
      <c r="CQ66" s="486"/>
      <c r="CS66" s="487"/>
      <c r="CT66" s="485"/>
      <c r="CU66" s="486"/>
      <c r="CV66" s="486"/>
      <c r="CY66" s="485"/>
      <c r="CZ66" s="486"/>
      <c r="DA66" s="486"/>
      <c r="DE66" s="485"/>
      <c r="DF66" s="484"/>
      <c r="DG66" s="484"/>
      <c r="DI66" s="485"/>
      <c r="DJ66" s="484"/>
      <c r="DK66" s="484"/>
      <c r="DO66" s="485"/>
      <c r="DP66" s="484"/>
      <c r="DQ66" s="484"/>
      <c r="DS66" s="485"/>
      <c r="DT66" s="484"/>
      <c r="DU66" s="484"/>
    </row>
    <row r="67" spans="1:125" ht="15.2" customHeight="1">
      <c r="C67" s="476"/>
      <c r="V67" s="224"/>
      <c r="AB67" s="224"/>
      <c r="AD67" s="265"/>
      <c r="AT67" s="224"/>
      <c r="AY67" s="224"/>
      <c r="BD67" s="224"/>
      <c r="BI67" s="224"/>
      <c r="BN67" s="224"/>
      <c r="BX67" s="224"/>
      <c r="CH67" s="224"/>
      <c r="CI67" s="224"/>
      <c r="CS67" s="224"/>
    </row>
    <row r="68" spans="1:125">
      <c r="C68" s="476"/>
      <c r="V68" s="224"/>
      <c r="AB68" s="224"/>
      <c r="AT68" s="224"/>
      <c r="AY68" s="224"/>
      <c r="BD68" s="224"/>
      <c r="BI68" s="266"/>
      <c r="BN68" s="266"/>
      <c r="BX68" s="266"/>
      <c r="CH68" s="266"/>
      <c r="CI68" s="266"/>
      <c r="CS68" s="224"/>
    </row>
    <row r="69" spans="1:125">
      <c r="C69" s="476"/>
      <c r="V69" s="224"/>
      <c r="AB69" s="224"/>
      <c r="AT69" s="224"/>
      <c r="AY69" s="224"/>
      <c r="BD69" s="224"/>
      <c r="BI69" s="224"/>
      <c r="BN69" s="224"/>
      <c r="BX69" s="224"/>
      <c r="CH69" s="266"/>
      <c r="CI69" s="266"/>
      <c r="CS69" s="224"/>
    </row>
    <row r="70" spans="1:125" ht="19.5" customHeight="1">
      <c r="C70" s="476"/>
      <c r="V70" s="224"/>
      <c r="AB70" s="224"/>
      <c r="AT70" s="224"/>
      <c r="AY70" s="224"/>
      <c r="BD70" s="224"/>
      <c r="BI70" s="224"/>
      <c r="BN70" s="224"/>
      <c r="BX70" s="224"/>
      <c r="CH70" s="266"/>
      <c r="CI70" s="266"/>
      <c r="CS70" s="224"/>
    </row>
    <row r="71" spans="1:125">
      <c r="C71" s="476"/>
      <c r="V71" s="224"/>
      <c r="AB71" s="224"/>
      <c r="AT71" s="224"/>
      <c r="AY71" s="224"/>
      <c r="BD71" s="224"/>
      <c r="BI71" s="224"/>
      <c r="BN71" s="224"/>
      <c r="BX71" s="224"/>
      <c r="CH71" s="266"/>
      <c r="CI71" s="266"/>
      <c r="CS71" s="224"/>
    </row>
    <row r="72" spans="1:125">
      <c r="C72" s="476"/>
      <c r="V72" s="224"/>
      <c r="AB72" s="224"/>
      <c r="AT72" s="224"/>
      <c r="AY72" s="224"/>
      <c r="BD72" s="224"/>
      <c r="BI72" s="224"/>
      <c r="BN72" s="224"/>
      <c r="BX72" s="224"/>
      <c r="CH72" s="266"/>
      <c r="CI72" s="266"/>
      <c r="CS72" s="224"/>
    </row>
    <row r="73" spans="1:125">
      <c r="CH73" s="266"/>
      <c r="CI73" s="266"/>
      <c r="CS73" s="224"/>
    </row>
    <row r="74" spans="1:125" ht="18">
      <c r="C74" s="1126" t="s">
        <v>757</v>
      </c>
      <c r="D74" s="1127"/>
      <c r="E74" s="1127"/>
      <c r="F74" s="1127"/>
      <c r="G74" s="1127"/>
      <c r="H74" s="1127"/>
      <c r="I74" s="1127"/>
      <c r="J74" s="1127"/>
      <c r="K74" s="1127"/>
      <c r="L74" s="1127"/>
      <c r="M74" s="1128"/>
      <c r="CH74" s="266"/>
      <c r="CI74" s="266"/>
      <c r="CS74" s="224"/>
    </row>
    <row r="75" spans="1:125">
      <c r="C75" s="477" t="s">
        <v>100</v>
      </c>
      <c r="D75" s="1038" t="s">
        <v>98</v>
      </c>
      <c r="E75" s="1038"/>
      <c r="F75" s="1039" t="s">
        <v>659</v>
      </c>
      <c r="G75" s="1039"/>
      <c r="H75" s="1039"/>
      <c r="I75" s="1039"/>
      <c r="J75" s="277" t="s">
        <v>395</v>
      </c>
      <c r="K75" s="1040" t="s">
        <v>394</v>
      </c>
      <c r="L75" s="1040"/>
      <c r="M75" s="275" t="s">
        <v>91</v>
      </c>
      <c r="N75" s="276" t="s">
        <v>90</v>
      </c>
      <c r="O75" s="275" t="s">
        <v>89</v>
      </c>
      <c r="P75" s="424" t="s">
        <v>340</v>
      </c>
      <c r="CH75" s="266"/>
      <c r="CI75" s="266"/>
      <c r="CS75" s="224"/>
    </row>
    <row r="76" spans="1:125" ht="19.5" customHeight="1">
      <c r="C76" s="477" t="s">
        <v>100</v>
      </c>
      <c r="D76" s="1038" t="s">
        <v>98</v>
      </c>
      <c r="E76" s="1038"/>
      <c r="F76" s="1039" t="s">
        <v>658</v>
      </c>
      <c r="G76" s="1039"/>
      <c r="H76" s="1039"/>
      <c r="I76" s="1039"/>
      <c r="J76" s="277" t="s">
        <v>395</v>
      </c>
      <c r="K76" s="1040" t="s">
        <v>394</v>
      </c>
      <c r="L76" s="1040"/>
      <c r="M76" s="275" t="s">
        <v>91</v>
      </c>
      <c r="N76" s="276" t="s">
        <v>90</v>
      </c>
      <c r="O76" s="275" t="s">
        <v>89</v>
      </c>
      <c r="P76" s="424" t="s">
        <v>340</v>
      </c>
      <c r="CH76" s="266"/>
      <c r="CI76" s="266"/>
      <c r="CS76" s="224"/>
    </row>
    <row r="77" spans="1:125">
      <c r="C77" s="476">
        <v>1</v>
      </c>
      <c r="D77" s="475" t="s">
        <v>697</v>
      </c>
      <c r="F77" s="490" t="s">
        <v>756</v>
      </c>
      <c r="G77" s="490" t="s">
        <v>755</v>
      </c>
      <c r="H77" s="490" t="s">
        <v>754</v>
      </c>
      <c r="I77" s="481" t="s">
        <v>753</v>
      </c>
      <c r="J77" s="473">
        <v>1070.0999999999999</v>
      </c>
      <c r="K77" s="431">
        <v>42767</v>
      </c>
      <c r="L77" s="431">
        <v>42794</v>
      </c>
      <c r="M77" s="300" t="s">
        <v>735</v>
      </c>
      <c r="N77" s="433">
        <v>42766</v>
      </c>
      <c r="O77" s="472">
        <v>42766</v>
      </c>
      <c r="P77" s="439">
        <v>42005</v>
      </c>
      <c r="CH77" s="266"/>
      <c r="CI77" s="266"/>
      <c r="CS77" s="224"/>
    </row>
    <row r="78" spans="1:125">
      <c r="C78" s="477" t="s">
        <v>100</v>
      </c>
      <c r="D78" s="1038" t="s">
        <v>98</v>
      </c>
      <c r="E78" s="1038"/>
      <c r="F78" s="1039" t="s">
        <v>652</v>
      </c>
      <c r="G78" s="1039"/>
      <c r="H78" s="1039"/>
      <c r="I78" s="1039"/>
      <c r="J78" s="277" t="s">
        <v>395</v>
      </c>
      <c r="K78" s="1040" t="s">
        <v>394</v>
      </c>
      <c r="L78" s="1040"/>
      <c r="M78" s="275" t="s">
        <v>91</v>
      </c>
      <c r="N78" s="276" t="s">
        <v>90</v>
      </c>
      <c r="O78" s="275" t="s">
        <v>89</v>
      </c>
      <c r="P78" s="424" t="s">
        <v>340</v>
      </c>
      <c r="CH78" s="266"/>
      <c r="CI78" s="266"/>
      <c r="CS78" s="224"/>
    </row>
    <row r="79" spans="1:125">
      <c r="C79" s="476">
        <v>2</v>
      </c>
      <c r="D79" s="475" t="s">
        <v>733</v>
      </c>
      <c r="F79" s="481" t="s">
        <v>752</v>
      </c>
      <c r="G79" s="481" t="s">
        <v>751</v>
      </c>
      <c r="H79" s="481" t="s">
        <v>750</v>
      </c>
      <c r="I79" s="481" t="s">
        <v>749</v>
      </c>
      <c r="J79" s="473">
        <v>1069.48</v>
      </c>
      <c r="K79" s="431">
        <v>42795</v>
      </c>
      <c r="L79" s="431">
        <v>42825</v>
      </c>
      <c r="M79" s="300" t="s">
        <v>735</v>
      </c>
      <c r="N79" s="433">
        <v>42794</v>
      </c>
      <c r="O79" s="472">
        <v>42794</v>
      </c>
      <c r="P79" s="439">
        <v>42005</v>
      </c>
      <c r="CH79" s="266"/>
      <c r="CI79" s="266"/>
      <c r="CS79" s="224"/>
    </row>
    <row r="80" spans="1:125">
      <c r="C80" s="477" t="s">
        <v>100</v>
      </c>
      <c r="D80" s="1038" t="s">
        <v>98</v>
      </c>
      <c r="E80" s="1038"/>
      <c r="F80" s="1039" t="s">
        <v>647</v>
      </c>
      <c r="G80" s="1039"/>
      <c r="H80" s="1039"/>
      <c r="I80" s="1039"/>
      <c r="J80" s="277" t="s">
        <v>395</v>
      </c>
      <c r="K80" s="1040" t="s">
        <v>394</v>
      </c>
      <c r="L80" s="1040"/>
      <c r="M80" s="275" t="s">
        <v>91</v>
      </c>
      <c r="N80" s="276" t="s">
        <v>90</v>
      </c>
      <c r="O80" s="275" t="s">
        <v>89</v>
      </c>
      <c r="P80" s="424" t="s">
        <v>340</v>
      </c>
      <c r="CH80" s="266"/>
      <c r="CI80" s="266"/>
      <c r="CS80" s="224"/>
    </row>
    <row r="81" spans="3:125">
      <c r="C81" s="476">
        <v>3</v>
      </c>
      <c r="D81" s="482" t="s">
        <v>646</v>
      </c>
      <c r="F81" s="481" t="s">
        <v>748</v>
      </c>
      <c r="G81" s="481" t="s">
        <v>747</v>
      </c>
      <c r="H81" s="481" t="s">
        <v>746</v>
      </c>
      <c r="I81" s="481" t="s">
        <v>745</v>
      </c>
      <c r="J81" s="473">
        <v>1070.0999999999999</v>
      </c>
      <c r="K81" s="431">
        <v>42826</v>
      </c>
      <c r="L81" s="431">
        <v>42855</v>
      </c>
      <c r="M81" s="300" t="s">
        <v>735</v>
      </c>
      <c r="N81" s="433">
        <v>42825</v>
      </c>
      <c r="O81" s="472">
        <v>42825</v>
      </c>
      <c r="P81" s="439">
        <v>42005</v>
      </c>
      <c r="CH81" s="266"/>
      <c r="CI81" s="266"/>
      <c r="CS81" s="224"/>
      <c r="CT81" s="1"/>
      <c r="CU81" s="1"/>
      <c r="CV81" s="1"/>
      <c r="CY81" s="1"/>
      <c r="CZ81" s="1"/>
      <c r="DA81" s="1"/>
      <c r="DE81" s="1"/>
      <c r="DF81" s="1"/>
      <c r="DG81" s="1"/>
      <c r="DI81" s="1"/>
      <c r="DJ81" s="1"/>
      <c r="DK81" s="1"/>
      <c r="DO81" s="1"/>
      <c r="DP81" s="1"/>
      <c r="DQ81" s="1"/>
      <c r="DS81" s="1"/>
      <c r="DT81" s="1"/>
      <c r="DU81" s="1"/>
    </row>
    <row r="82" spans="3:125" ht="19.5" customHeight="1">
      <c r="C82" s="477" t="s">
        <v>100</v>
      </c>
      <c r="D82" s="1038" t="s">
        <v>98</v>
      </c>
      <c r="E82" s="1038"/>
      <c r="F82" s="1039" t="s">
        <v>641</v>
      </c>
      <c r="G82" s="1039"/>
      <c r="H82" s="1039"/>
      <c r="I82" s="1039"/>
      <c r="J82" s="277" t="s">
        <v>395</v>
      </c>
      <c r="K82" s="1040" t="s">
        <v>394</v>
      </c>
      <c r="L82" s="1040"/>
      <c r="M82" s="275" t="s">
        <v>91</v>
      </c>
      <c r="N82" s="276" t="s">
        <v>90</v>
      </c>
      <c r="O82" s="275" t="s">
        <v>89</v>
      </c>
      <c r="P82" s="424" t="s">
        <v>340</v>
      </c>
      <c r="CH82" s="266"/>
      <c r="CI82" s="266"/>
      <c r="CS82" s="224"/>
      <c r="CT82" s="1"/>
      <c r="CU82" s="1"/>
      <c r="CV82" s="1"/>
      <c r="CY82" s="1"/>
      <c r="CZ82" s="1"/>
      <c r="DA82" s="1"/>
      <c r="DE82" s="1"/>
      <c r="DF82" s="1"/>
      <c r="DG82" s="1"/>
      <c r="DI82" s="1"/>
      <c r="DJ82" s="1"/>
      <c r="DK82" s="1"/>
      <c r="DO82" s="1"/>
      <c r="DP82" s="1"/>
      <c r="DQ82" s="1"/>
      <c r="DS82" s="1"/>
      <c r="DT82" s="1"/>
      <c r="DU82" s="1"/>
    </row>
    <row r="83" spans="3:125">
      <c r="C83" s="477" t="s">
        <v>100</v>
      </c>
      <c r="D83" s="1038" t="s">
        <v>98</v>
      </c>
      <c r="E83" s="1038"/>
      <c r="F83" s="1039" t="s">
        <v>639</v>
      </c>
      <c r="G83" s="1039"/>
      <c r="H83" s="1039"/>
      <c r="I83" s="1039"/>
      <c r="J83" s="277" t="s">
        <v>395</v>
      </c>
      <c r="K83" s="1040" t="s">
        <v>394</v>
      </c>
      <c r="L83" s="1040"/>
      <c r="M83" s="275" t="s">
        <v>91</v>
      </c>
      <c r="N83" s="276" t="s">
        <v>90</v>
      </c>
      <c r="O83" s="275" t="s">
        <v>89</v>
      </c>
      <c r="P83" s="424" t="s">
        <v>340</v>
      </c>
      <c r="CH83" s="266"/>
      <c r="CI83" s="266"/>
      <c r="CS83" s="224"/>
      <c r="CT83" s="1"/>
      <c r="CU83" s="1"/>
      <c r="CV83" s="1"/>
      <c r="CY83" s="1"/>
      <c r="CZ83" s="1"/>
      <c r="DA83" s="1"/>
      <c r="DE83" s="1"/>
      <c r="DF83" s="1"/>
      <c r="DG83" s="1"/>
      <c r="DI83" s="1"/>
      <c r="DJ83" s="1"/>
      <c r="DK83" s="1"/>
      <c r="DO83" s="1"/>
      <c r="DP83" s="1"/>
      <c r="DQ83" s="1"/>
      <c r="DS83" s="1"/>
      <c r="DT83" s="1"/>
      <c r="DU83" s="1"/>
    </row>
    <row r="84" spans="3:125">
      <c r="C84" s="476">
        <v>4</v>
      </c>
      <c r="D84" s="482" t="s">
        <v>638</v>
      </c>
      <c r="F84" s="481" t="s">
        <v>744</v>
      </c>
      <c r="G84" s="481" t="s">
        <v>743</v>
      </c>
      <c r="H84" s="481" t="s">
        <v>742</v>
      </c>
      <c r="I84" s="481" t="s">
        <v>741</v>
      </c>
      <c r="J84" s="473"/>
      <c r="K84" s="431">
        <v>42887</v>
      </c>
      <c r="L84" s="431">
        <v>42916</v>
      </c>
      <c r="M84" s="300" t="s">
        <v>735</v>
      </c>
      <c r="N84" s="433">
        <v>42886</v>
      </c>
      <c r="O84" s="472">
        <v>42886</v>
      </c>
      <c r="P84" s="439">
        <v>42005</v>
      </c>
      <c r="CH84" s="266"/>
      <c r="CI84" s="266"/>
      <c r="CS84" s="224"/>
      <c r="CT84" s="1"/>
      <c r="CU84" s="1"/>
      <c r="CV84" s="1"/>
      <c r="CY84" s="1"/>
      <c r="CZ84" s="1"/>
      <c r="DA84" s="1"/>
      <c r="DE84" s="1"/>
      <c r="DF84" s="1"/>
      <c r="DG84" s="1"/>
      <c r="DI84" s="1"/>
      <c r="DJ84" s="1"/>
      <c r="DK84" s="1"/>
      <c r="DO84" s="1"/>
      <c r="DP84" s="1"/>
      <c r="DQ84" s="1"/>
      <c r="DS84" s="1"/>
      <c r="DT84" s="1"/>
      <c r="DU84" s="1"/>
    </row>
    <row r="85" spans="3:125">
      <c r="C85" s="477" t="s">
        <v>100</v>
      </c>
      <c r="D85" s="1038" t="s">
        <v>98</v>
      </c>
      <c r="E85" s="1038"/>
      <c r="F85" s="1039" t="s">
        <v>633</v>
      </c>
      <c r="G85" s="1039"/>
      <c r="H85" s="1039"/>
      <c r="I85" s="1039"/>
      <c r="J85" s="277" t="s">
        <v>395</v>
      </c>
      <c r="K85" s="1040" t="s">
        <v>394</v>
      </c>
      <c r="L85" s="1040"/>
      <c r="M85" s="275" t="s">
        <v>91</v>
      </c>
      <c r="N85" s="276" t="s">
        <v>90</v>
      </c>
      <c r="O85" s="275" t="s">
        <v>89</v>
      </c>
      <c r="P85" s="424" t="s">
        <v>340</v>
      </c>
      <c r="CH85" s="266"/>
      <c r="CI85" s="266"/>
      <c r="CS85" s="224"/>
      <c r="CT85" s="1"/>
      <c r="CU85" s="1"/>
      <c r="CV85" s="1"/>
      <c r="CY85" s="1"/>
      <c r="CZ85" s="1"/>
      <c r="DA85" s="1"/>
      <c r="DE85" s="1"/>
      <c r="DF85" s="1"/>
      <c r="DG85" s="1"/>
      <c r="DI85" s="1"/>
      <c r="DJ85" s="1"/>
      <c r="DK85" s="1"/>
      <c r="DO85" s="1"/>
      <c r="DP85" s="1"/>
      <c r="DQ85" s="1"/>
      <c r="DS85" s="1"/>
      <c r="DT85" s="1"/>
      <c r="DU85" s="1"/>
    </row>
    <row r="86" spans="3:125">
      <c r="C86" s="477" t="s">
        <v>100</v>
      </c>
      <c r="D86" s="1038" t="s">
        <v>98</v>
      </c>
      <c r="E86" s="1038"/>
      <c r="F86" s="1039" t="s">
        <v>631</v>
      </c>
      <c r="G86" s="1039"/>
      <c r="H86" s="1039"/>
      <c r="I86" s="1039"/>
      <c r="J86" s="277" t="s">
        <v>395</v>
      </c>
      <c r="K86" s="1040" t="s">
        <v>394</v>
      </c>
      <c r="L86" s="1040"/>
      <c r="M86" s="275" t="s">
        <v>91</v>
      </c>
      <c r="N86" s="276" t="s">
        <v>90</v>
      </c>
      <c r="O86" s="275" t="s">
        <v>89</v>
      </c>
      <c r="P86" s="424" t="s">
        <v>340</v>
      </c>
      <c r="CH86" s="266"/>
      <c r="CI86" s="266"/>
      <c r="CS86" s="224"/>
      <c r="CT86" s="1"/>
      <c r="CU86" s="1"/>
      <c r="CV86" s="1"/>
      <c r="CY86" s="1"/>
      <c r="CZ86" s="1"/>
      <c r="DA86" s="1"/>
      <c r="DE86" s="1"/>
      <c r="DF86" s="1"/>
      <c r="DG86" s="1"/>
      <c r="DI86" s="1"/>
      <c r="DJ86" s="1"/>
      <c r="DK86" s="1"/>
      <c r="DO86" s="1"/>
      <c r="DP86" s="1"/>
      <c r="DQ86" s="1"/>
      <c r="DS86" s="1"/>
      <c r="DT86" s="1"/>
      <c r="DU86" s="1"/>
    </row>
    <row r="87" spans="3:125">
      <c r="C87" s="476">
        <v>5</v>
      </c>
      <c r="D87" s="475" t="s">
        <v>740</v>
      </c>
      <c r="F87" s="481" t="s">
        <v>739</v>
      </c>
      <c r="G87" s="481" t="s">
        <v>738</v>
      </c>
      <c r="H87" s="481" t="s">
        <v>737</v>
      </c>
      <c r="I87" s="480" t="s">
        <v>736</v>
      </c>
      <c r="J87" s="473">
        <v>868.09</v>
      </c>
      <c r="K87" s="431">
        <v>42948</v>
      </c>
      <c r="L87" s="431">
        <v>42978</v>
      </c>
      <c r="M87" s="217" t="s">
        <v>735</v>
      </c>
      <c r="N87" s="433">
        <v>42947</v>
      </c>
      <c r="O87" s="472">
        <v>42947</v>
      </c>
      <c r="P87" s="439">
        <v>42374</v>
      </c>
      <c r="CH87" s="224"/>
      <c r="CI87" s="224"/>
      <c r="CS87" s="224"/>
      <c r="CT87" s="1"/>
      <c r="CU87" s="1"/>
      <c r="CV87" s="1"/>
      <c r="CY87" s="1"/>
      <c r="CZ87" s="1"/>
      <c r="DA87" s="1"/>
      <c r="DE87" s="1"/>
      <c r="DF87" s="1"/>
      <c r="DG87" s="1"/>
      <c r="DI87" s="1"/>
      <c r="DJ87" s="1"/>
      <c r="DK87" s="1"/>
      <c r="DO87" s="1"/>
      <c r="DP87" s="1"/>
      <c r="DQ87" s="1"/>
      <c r="DS87" s="1"/>
      <c r="DT87" s="1"/>
      <c r="DU87" s="1"/>
    </row>
    <row r="88" spans="3:125">
      <c r="C88" s="477" t="s">
        <v>100</v>
      </c>
      <c r="D88" s="1038" t="s">
        <v>98</v>
      </c>
      <c r="E88" s="1038"/>
      <c r="F88" s="1039" t="s">
        <v>625</v>
      </c>
      <c r="G88" s="1039"/>
      <c r="H88" s="1039"/>
      <c r="I88" s="1039"/>
      <c r="J88" s="277" t="s">
        <v>395</v>
      </c>
      <c r="K88" s="1040" t="s">
        <v>394</v>
      </c>
      <c r="L88" s="1040"/>
      <c r="M88" s="275" t="s">
        <v>91</v>
      </c>
      <c r="N88" s="276" t="s">
        <v>90</v>
      </c>
      <c r="O88" s="275" t="s">
        <v>89</v>
      </c>
      <c r="P88" s="424" t="s">
        <v>340</v>
      </c>
      <c r="CH88" s="224"/>
      <c r="CI88" s="224"/>
      <c r="CS88" s="226"/>
      <c r="CT88" s="1"/>
      <c r="CU88" s="1"/>
      <c r="CV88" s="1"/>
      <c r="CY88" s="1"/>
      <c r="CZ88" s="1"/>
      <c r="DA88" s="1"/>
      <c r="DE88" s="1"/>
      <c r="DF88" s="1"/>
      <c r="DG88" s="1"/>
      <c r="DI88" s="1"/>
      <c r="DJ88" s="1"/>
      <c r="DK88" s="1"/>
      <c r="DO88" s="1"/>
      <c r="DP88" s="1"/>
      <c r="DQ88" s="1"/>
      <c r="DS88" s="1"/>
      <c r="DT88" s="1"/>
      <c r="DU88" s="1"/>
    </row>
    <row r="89" spans="3:125">
      <c r="C89" s="477" t="s">
        <v>100</v>
      </c>
      <c r="D89" s="1038" t="s">
        <v>98</v>
      </c>
      <c r="E89" s="1038"/>
      <c r="F89" s="1039" t="s">
        <v>618</v>
      </c>
      <c r="G89" s="1039"/>
      <c r="H89" s="1039"/>
      <c r="I89" s="1039"/>
      <c r="J89" s="277" t="s">
        <v>395</v>
      </c>
      <c r="K89" s="1040" t="s">
        <v>394</v>
      </c>
      <c r="L89" s="1040"/>
      <c r="M89" s="275" t="s">
        <v>91</v>
      </c>
      <c r="N89" s="276" t="s">
        <v>90</v>
      </c>
      <c r="O89" s="275" t="s">
        <v>89</v>
      </c>
      <c r="P89" s="424" t="s">
        <v>340</v>
      </c>
      <c r="CH89" s="224"/>
      <c r="CI89" s="224"/>
      <c r="CS89" s="224"/>
      <c r="CT89" s="1"/>
      <c r="CU89" s="1"/>
      <c r="CV89" s="1"/>
      <c r="CY89" s="1"/>
      <c r="CZ89" s="1"/>
      <c r="DA89" s="1"/>
      <c r="DE89" s="1"/>
      <c r="DF89" s="1"/>
      <c r="DG89" s="1"/>
      <c r="DI89" s="1"/>
      <c r="DJ89" s="1"/>
      <c r="DK89" s="1"/>
      <c r="DO89" s="1"/>
      <c r="DP89" s="1"/>
      <c r="DQ89" s="1"/>
      <c r="DS89" s="1"/>
      <c r="DT89" s="1"/>
      <c r="DU89" s="1"/>
    </row>
    <row r="90" spans="3:125" ht="19.5" customHeight="1">
      <c r="C90" s="477" t="s">
        <v>100</v>
      </c>
      <c r="D90" s="1038" t="s">
        <v>98</v>
      </c>
      <c r="E90" s="1038"/>
      <c r="F90" s="1039" t="s">
        <v>612</v>
      </c>
      <c r="G90" s="1039"/>
      <c r="H90" s="1039"/>
      <c r="I90" s="1039"/>
      <c r="J90" s="277" t="s">
        <v>395</v>
      </c>
      <c r="K90" s="1040" t="s">
        <v>394</v>
      </c>
      <c r="L90" s="1040"/>
      <c r="M90" s="275" t="s">
        <v>91</v>
      </c>
      <c r="N90" s="276" t="s">
        <v>90</v>
      </c>
      <c r="O90" s="275" t="s">
        <v>89</v>
      </c>
      <c r="P90" s="424" t="s">
        <v>340</v>
      </c>
      <c r="CH90" s="224"/>
      <c r="CI90" s="224"/>
      <c r="CS90" s="224"/>
      <c r="CT90" s="1"/>
      <c r="CU90" s="1"/>
      <c r="CV90" s="1"/>
      <c r="CY90" s="1"/>
      <c r="CZ90" s="1"/>
      <c r="DA90" s="1"/>
      <c r="DE90" s="1"/>
      <c r="DF90" s="1"/>
      <c r="DG90" s="1"/>
      <c r="DI90" s="1"/>
      <c r="DJ90" s="1"/>
      <c r="DK90" s="1"/>
      <c r="DO90" s="1"/>
      <c r="DP90" s="1"/>
      <c r="DQ90" s="1"/>
      <c r="DS90" s="1"/>
      <c r="DT90" s="1"/>
      <c r="DU90" s="1"/>
    </row>
    <row r="91" spans="3:125">
      <c r="C91" s="275" t="s">
        <v>100</v>
      </c>
      <c r="D91" s="1038" t="s">
        <v>98</v>
      </c>
      <c r="E91" s="1038"/>
      <c r="F91" s="1039" t="s">
        <v>714</v>
      </c>
      <c r="G91" s="1039"/>
      <c r="H91" s="1039"/>
      <c r="I91" s="1039"/>
      <c r="J91" s="277" t="s">
        <v>395</v>
      </c>
      <c r="K91" s="1040" t="s">
        <v>394</v>
      </c>
      <c r="L91" s="1040"/>
      <c r="M91" s="275" t="s">
        <v>91</v>
      </c>
      <c r="N91" s="276" t="s">
        <v>90</v>
      </c>
      <c r="O91" s="275" t="s">
        <v>89</v>
      </c>
      <c r="P91" s="424" t="s">
        <v>340</v>
      </c>
      <c r="CH91" s="224"/>
      <c r="CI91" s="224"/>
      <c r="CS91" s="224"/>
      <c r="CT91" s="1"/>
      <c r="CU91" s="1"/>
      <c r="CV91" s="1"/>
      <c r="CY91" s="1"/>
      <c r="CZ91" s="1"/>
      <c r="DA91" s="1"/>
      <c r="DE91" s="1"/>
      <c r="DF91" s="1"/>
      <c r="DG91" s="1"/>
      <c r="DI91" s="1"/>
      <c r="DJ91" s="1"/>
      <c r="DK91" s="1"/>
      <c r="DO91" s="1"/>
      <c r="DP91" s="1"/>
      <c r="DQ91" s="1"/>
      <c r="DS91" s="1"/>
      <c r="DT91" s="1"/>
      <c r="DU91" s="1"/>
    </row>
    <row r="92" spans="3:125">
      <c r="C92" s="466"/>
      <c r="D92" s="471"/>
      <c r="E92" s="471"/>
      <c r="F92" s="470"/>
      <c r="G92" s="470"/>
      <c r="H92" s="470"/>
      <c r="I92" s="470"/>
      <c r="J92" s="469"/>
      <c r="K92" s="468"/>
      <c r="L92" s="468"/>
      <c r="M92" s="466"/>
      <c r="N92" s="467"/>
      <c r="O92" s="466"/>
      <c r="P92" s="465"/>
      <c r="CH92" s="224"/>
      <c r="CI92" s="224"/>
      <c r="CS92" s="215"/>
      <c r="CT92" s="1"/>
      <c r="CU92" s="1"/>
      <c r="CV92" s="1"/>
      <c r="CY92" s="1"/>
      <c r="CZ92" s="1"/>
      <c r="DA92" s="1"/>
      <c r="DE92" s="1"/>
      <c r="DF92" s="1"/>
      <c r="DG92" s="1"/>
      <c r="DI92" s="1"/>
      <c r="DJ92" s="1"/>
      <c r="DK92" s="1"/>
      <c r="DO92" s="1"/>
      <c r="DP92" s="1"/>
      <c r="DQ92" s="1"/>
      <c r="DS92" s="1"/>
      <c r="DT92" s="1"/>
      <c r="DU92" s="1"/>
    </row>
    <row r="93" spans="3:125">
      <c r="C93" s="476"/>
      <c r="CH93" s="266"/>
      <c r="CI93" s="266"/>
      <c r="CS93" s="215"/>
      <c r="CT93" s="1"/>
      <c r="CU93" s="1"/>
      <c r="CV93" s="1"/>
      <c r="CY93" s="1"/>
      <c r="CZ93" s="1"/>
      <c r="DA93" s="1"/>
      <c r="DE93" s="1"/>
      <c r="DF93" s="1"/>
      <c r="DG93" s="1"/>
      <c r="DI93" s="1"/>
      <c r="DJ93" s="1"/>
      <c r="DK93" s="1"/>
      <c r="DO93" s="1"/>
      <c r="DP93" s="1"/>
      <c r="DQ93" s="1"/>
      <c r="DS93" s="1"/>
      <c r="DT93" s="1"/>
      <c r="DU93" s="1"/>
    </row>
    <row r="94" spans="3:125">
      <c r="C94" s="476"/>
      <c r="CH94" s="224"/>
      <c r="CI94" s="224"/>
      <c r="CS94" s="215"/>
      <c r="CT94" s="1"/>
      <c r="CU94" s="1"/>
      <c r="CV94" s="1"/>
      <c r="CY94" s="1"/>
      <c r="CZ94" s="1"/>
      <c r="DA94" s="1"/>
      <c r="DE94" s="1"/>
      <c r="DF94" s="1"/>
      <c r="DG94" s="1"/>
      <c r="DI94" s="1"/>
      <c r="DJ94" s="1"/>
      <c r="DK94" s="1"/>
      <c r="DO94" s="1"/>
      <c r="DP94" s="1"/>
      <c r="DQ94" s="1"/>
      <c r="DS94" s="1"/>
      <c r="DT94" s="1"/>
      <c r="DU94" s="1"/>
    </row>
    <row r="95" spans="3:125">
      <c r="C95" s="476"/>
      <c r="CH95" s="224"/>
      <c r="CI95" s="224"/>
      <c r="CS95" s="215"/>
      <c r="CT95" s="1"/>
      <c r="CU95" s="1"/>
      <c r="CV95" s="1"/>
      <c r="CY95" s="1"/>
      <c r="CZ95" s="1"/>
      <c r="DA95" s="1"/>
      <c r="DE95" s="1"/>
      <c r="DF95" s="1"/>
      <c r="DG95" s="1"/>
      <c r="DI95" s="1"/>
      <c r="DJ95" s="1"/>
      <c r="DK95" s="1"/>
      <c r="DO95" s="1"/>
      <c r="DP95" s="1"/>
      <c r="DQ95" s="1"/>
      <c r="DS95" s="1"/>
      <c r="DT95" s="1"/>
      <c r="DU95" s="1"/>
    </row>
    <row r="96" spans="3:125">
      <c r="C96" s="476"/>
      <c r="CH96" s="224"/>
      <c r="CI96" s="224"/>
      <c r="CS96" s="215"/>
      <c r="CT96" s="1"/>
      <c r="CU96" s="1"/>
      <c r="CV96" s="1"/>
      <c r="CY96" s="1"/>
      <c r="CZ96" s="1"/>
      <c r="DA96" s="1"/>
      <c r="DE96" s="1"/>
      <c r="DF96" s="1"/>
      <c r="DG96" s="1"/>
      <c r="DI96" s="1"/>
      <c r="DJ96" s="1"/>
      <c r="DK96" s="1"/>
      <c r="DO96" s="1"/>
      <c r="DP96" s="1"/>
      <c r="DQ96" s="1"/>
      <c r="DS96" s="1"/>
      <c r="DT96" s="1"/>
      <c r="DU96" s="1"/>
    </row>
    <row r="97" spans="1:97" s="1" customFormat="1">
      <c r="A97" s="13"/>
      <c r="B97" s="10"/>
      <c r="C97" s="476"/>
      <c r="J97" s="12"/>
      <c r="N97" s="11"/>
      <c r="O97" s="10"/>
      <c r="P97" s="9"/>
      <c r="Q97" s="6"/>
      <c r="R97" s="5"/>
      <c r="S97" s="8"/>
      <c r="T97" s="8"/>
      <c r="U97" s="7"/>
      <c r="V97" s="6"/>
      <c r="W97" s="7"/>
      <c r="X97" s="5"/>
      <c r="Y97" s="8"/>
      <c r="Z97" s="8"/>
      <c r="AA97" s="7"/>
      <c r="AB97" s="6"/>
      <c r="AC97" s="7"/>
      <c r="AD97" s="6"/>
      <c r="AE97" s="3"/>
      <c r="AF97" s="5"/>
      <c r="AG97" s="5"/>
      <c r="AH97" s="5"/>
      <c r="AI97" s="7"/>
      <c r="AJ97" s="6"/>
      <c r="AK97" s="3"/>
      <c r="AL97" s="5"/>
      <c r="AM97" s="5"/>
      <c r="AN97" s="5"/>
      <c r="AO97" s="7"/>
      <c r="AP97" s="3"/>
      <c r="AQ97" s="5"/>
      <c r="AR97" s="5"/>
      <c r="AS97" s="7"/>
      <c r="AT97" s="6"/>
      <c r="AU97" s="3"/>
      <c r="AV97" s="5"/>
      <c r="AW97" s="5"/>
      <c r="AX97" s="7"/>
      <c r="AY97" s="6"/>
      <c r="AZ97" s="3"/>
      <c r="BA97" s="5"/>
      <c r="BB97" s="5"/>
      <c r="BC97" s="7"/>
      <c r="BD97" s="6"/>
      <c r="BE97" s="3"/>
      <c r="BF97" s="5"/>
      <c r="BG97" s="5"/>
      <c r="BH97" s="7"/>
      <c r="BI97" s="6"/>
      <c r="BJ97" s="3"/>
      <c r="BK97" s="5"/>
      <c r="BL97" s="5"/>
      <c r="BM97" s="7"/>
      <c r="BN97" s="6"/>
      <c r="BO97" s="4"/>
      <c r="BP97" s="5"/>
      <c r="BQ97" s="5"/>
      <c r="BR97" s="7"/>
      <c r="BT97" s="3"/>
      <c r="BU97" s="5"/>
      <c r="BV97" s="5"/>
      <c r="BW97" s="7"/>
      <c r="BX97" s="6"/>
      <c r="BY97" s="4"/>
      <c r="BZ97" s="5"/>
      <c r="CA97" s="5"/>
      <c r="CB97" s="7"/>
      <c r="CD97" s="3"/>
      <c r="CE97" s="5"/>
      <c r="CF97" s="5"/>
      <c r="CG97" s="7"/>
      <c r="CH97" s="224"/>
      <c r="CI97" s="224"/>
      <c r="CJ97" s="4"/>
      <c r="CK97" s="5"/>
      <c r="CL97" s="5"/>
      <c r="CO97" s="3"/>
      <c r="CP97" s="5"/>
      <c r="CQ97" s="5"/>
      <c r="CS97" s="215"/>
    </row>
    <row r="98" spans="1:97" s="1" customFormat="1" ht="15.2" customHeight="1">
      <c r="A98" s="13"/>
      <c r="B98" s="10"/>
      <c r="C98" s="476"/>
      <c r="J98" s="12"/>
      <c r="N98" s="11"/>
      <c r="O98" s="10"/>
      <c r="P98" s="9"/>
      <c r="Q98" s="6"/>
      <c r="R98" s="5"/>
      <c r="S98" s="8"/>
      <c r="T98" s="8"/>
      <c r="U98" s="7"/>
      <c r="V98" s="6"/>
      <c r="W98" s="7"/>
      <c r="X98" s="5"/>
      <c r="Y98" s="8"/>
      <c r="Z98" s="8"/>
      <c r="AA98" s="7"/>
      <c r="AB98" s="6"/>
      <c r="AC98" s="7"/>
      <c r="AD98" s="6"/>
      <c r="AE98" s="3"/>
      <c r="AF98" s="5"/>
      <c r="AG98" s="5"/>
      <c r="AH98" s="5"/>
      <c r="AI98" s="7"/>
      <c r="AJ98" s="6"/>
      <c r="AK98" s="3"/>
      <c r="AL98" s="5"/>
      <c r="AM98" s="5"/>
      <c r="AN98" s="5"/>
      <c r="AO98" s="7"/>
      <c r="AP98" s="3"/>
      <c r="AQ98" s="5"/>
      <c r="AR98" s="5"/>
      <c r="AS98" s="7"/>
      <c r="AT98" s="6"/>
      <c r="AU98" s="3"/>
      <c r="AV98" s="5"/>
      <c r="AW98" s="5"/>
      <c r="AX98" s="7"/>
      <c r="AY98" s="6"/>
      <c r="AZ98" s="3"/>
      <c r="BA98" s="5"/>
      <c r="BB98" s="5"/>
      <c r="BC98" s="7"/>
      <c r="BD98" s="6"/>
      <c r="BE98" s="3"/>
      <c r="BF98" s="5"/>
      <c r="BG98" s="5"/>
      <c r="BH98" s="7"/>
      <c r="BI98" s="6"/>
      <c r="BJ98" s="3"/>
      <c r="BK98" s="5"/>
      <c r="BL98" s="5"/>
      <c r="BM98" s="7"/>
      <c r="BN98" s="6"/>
      <c r="BO98" s="4"/>
      <c r="BP98" s="5"/>
      <c r="BQ98" s="5"/>
      <c r="BR98" s="7"/>
      <c r="BT98" s="3"/>
      <c r="BU98" s="5"/>
      <c r="BV98" s="5"/>
      <c r="BW98" s="7"/>
      <c r="BX98" s="6"/>
      <c r="BY98" s="4"/>
      <c r="BZ98" s="5"/>
      <c r="CA98" s="5"/>
      <c r="CB98" s="7"/>
      <c r="CD98" s="3"/>
      <c r="CE98" s="5"/>
      <c r="CF98" s="5"/>
      <c r="CG98" s="7"/>
      <c r="CH98" s="265"/>
      <c r="CI98" s="265"/>
      <c r="CJ98" s="4"/>
      <c r="CK98" s="5"/>
      <c r="CL98" s="5"/>
      <c r="CO98" s="3"/>
      <c r="CP98" s="5"/>
      <c r="CQ98" s="5"/>
      <c r="CS98" s="215"/>
    </row>
    <row r="99" spans="1:97" s="1" customFormat="1">
      <c r="A99" s="13"/>
      <c r="B99" s="10"/>
      <c r="C99" s="476"/>
      <c r="J99" s="12"/>
      <c r="N99" s="11"/>
      <c r="O99" s="10"/>
      <c r="P99" s="9"/>
      <c r="Q99" s="6"/>
      <c r="R99" s="5"/>
      <c r="S99" s="8"/>
      <c r="T99" s="8"/>
      <c r="U99" s="7"/>
      <c r="V99" s="6"/>
      <c r="W99" s="7"/>
      <c r="X99" s="5"/>
      <c r="Y99" s="8"/>
      <c r="Z99" s="8"/>
      <c r="AA99" s="7"/>
      <c r="AB99" s="6"/>
      <c r="AC99" s="7"/>
      <c r="AD99" s="6"/>
      <c r="AE99" s="3"/>
      <c r="AF99" s="5"/>
      <c r="AG99" s="5"/>
      <c r="AH99" s="5"/>
      <c r="AI99" s="7"/>
      <c r="AJ99" s="6"/>
      <c r="AK99" s="3"/>
      <c r="AL99" s="5"/>
      <c r="AM99" s="5"/>
      <c r="AN99" s="5"/>
      <c r="AO99" s="7"/>
      <c r="AP99" s="3"/>
      <c r="AQ99" s="5"/>
      <c r="AR99" s="5"/>
      <c r="AS99" s="7"/>
      <c r="AT99" s="6"/>
      <c r="AU99" s="3"/>
      <c r="AV99" s="5"/>
      <c r="AW99" s="5"/>
      <c r="AX99" s="7"/>
      <c r="AY99" s="6"/>
      <c r="AZ99" s="3"/>
      <c r="BA99" s="5"/>
      <c r="BB99" s="5"/>
      <c r="BC99" s="7"/>
      <c r="BD99" s="6"/>
      <c r="BE99" s="3"/>
      <c r="BF99" s="5"/>
      <c r="BG99" s="5"/>
      <c r="BH99" s="7"/>
      <c r="BI99" s="6"/>
      <c r="BJ99" s="3"/>
      <c r="BK99" s="5"/>
      <c r="BL99" s="5"/>
      <c r="BM99" s="7"/>
      <c r="BN99" s="6"/>
      <c r="BO99" s="4"/>
      <c r="BP99" s="5"/>
      <c r="BQ99" s="5"/>
      <c r="BR99" s="7"/>
      <c r="BT99" s="3"/>
      <c r="BU99" s="5"/>
      <c r="BV99" s="5"/>
      <c r="BW99" s="7"/>
      <c r="BX99" s="6"/>
      <c r="BY99" s="4"/>
      <c r="BZ99" s="5"/>
      <c r="CA99" s="5"/>
      <c r="CB99" s="7"/>
      <c r="CD99" s="3"/>
      <c r="CE99" s="5"/>
      <c r="CF99" s="5"/>
      <c r="CG99" s="7"/>
      <c r="CH99" s="224"/>
      <c r="CI99" s="224"/>
      <c r="CJ99" s="4"/>
      <c r="CK99" s="5"/>
      <c r="CL99" s="5"/>
      <c r="CO99" s="3"/>
      <c r="CP99" s="5"/>
      <c r="CQ99" s="5"/>
      <c r="CS99" s="215"/>
    </row>
    <row r="100" spans="1:97" s="1" customFormat="1">
      <c r="A100" s="13"/>
      <c r="B100" s="10"/>
      <c r="C100" s="476"/>
      <c r="J100" s="12"/>
      <c r="N100" s="11"/>
      <c r="O100" s="10"/>
      <c r="P100" s="9"/>
      <c r="Q100" s="6"/>
      <c r="R100" s="5"/>
      <c r="S100" s="8"/>
      <c r="T100" s="8"/>
      <c r="U100" s="7"/>
      <c r="V100" s="6"/>
      <c r="W100" s="7"/>
      <c r="X100" s="5"/>
      <c r="Y100" s="8"/>
      <c r="Z100" s="8"/>
      <c r="AA100" s="7"/>
      <c r="AB100" s="6"/>
      <c r="AC100" s="7"/>
      <c r="AD100" s="6"/>
      <c r="AE100" s="3"/>
      <c r="AF100" s="5"/>
      <c r="AG100" s="5"/>
      <c r="AH100" s="5"/>
      <c r="AI100" s="7"/>
      <c r="AJ100" s="6"/>
      <c r="AK100" s="3"/>
      <c r="AL100" s="5"/>
      <c r="AM100" s="5"/>
      <c r="AN100" s="5"/>
      <c r="AO100" s="7"/>
      <c r="AP100" s="3"/>
      <c r="AQ100" s="5"/>
      <c r="AR100" s="5"/>
      <c r="AS100" s="7"/>
      <c r="AT100" s="6"/>
      <c r="AU100" s="3"/>
      <c r="AV100" s="5"/>
      <c r="AW100" s="5"/>
      <c r="AX100" s="7"/>
      <c r="AY100" s="6"/>
      <c r="AZ100" s="3"/>
      <c r="BA100" s="5"/>
      <c r="BB100" s="5"/>
      <c r="BC100" s="7"/>
      <c r="BD100" s="6"/>
      <c r="BE100" s="3"/>
      <c r="BF100" s="5"/>
      <c r="BG100" s="5"/>
      <c r="BH100" s="7"/>
      <c r="BI100" s="6"/>
      <c r="BJ100" s="3"/>
      <c r="BK100" s="5"/>
      <c r="BL100" s="5"/>
      <c r="BM100" s="7"/>
      <c r="BN100" s="6"/>
      <c r="BO100" s="4"/>
      <c r="BP100" s="5"/>
      <c r="BQ100" s="5"/>
      <c r="BR100" s="7"/>
      <c r="BT100" s="3"/>
      <c r="BU100" s="5"/>
      <c r="BV100" s="5"/>
      <c r="BW100" s="7"/>
      <c r="BX100" s="6"/>
      <c r="BY100" s="4"/>
      <c r="BZ100" s="5"/>
      <c r="CA100" s="5"/>
      <c r="CB100" s="7"/>
      <c r="CD100" s="3"/>
      <c r="CE100" s="5"/>
      <c r="CF100" s="5"/>
      <c r="CG100" s="7"/>
      <c r="CH100" s="224"/>
      <c r="CI100" s="224"/>
      <c r="CJ100" s="4"/>
      <c r="CK100" s="5"/>
      <c r="CL100" s="5"/>
      <c r="CO100" s="3"/>
      <c r="CP100" s="5"/>
      <c r="CQ100" s="5"/>
      <c r="CS100" s="215"/>
    </row>
    <row r="101" spans="1:97" s="1" customFormat="1">
      <c r="A101" s="13"/>
      <c r="B101" s="10"/>
      <c r="C101" s="476"/>
      <c r="J101" s="12"/>
      <c r="N101" s="11"/>
      <c r="O101" s="10"/>
      <c r="P101" s="9"/>
      <c r="Q101" s="6"/>
      <c r="R101" s="5"/>
      <c r="S101" s="8"/>
      <c r="T101" s="8"/>
      <c r="U101" s="7"/>
      <c r="V101" s="6"/>
      <c r="W101" s="7"/>
      <c r="X101" s="5"/>
      <c r="Y101" s="8"/>
      <c r="Z101" s="8"/>
      <c r="AA101" s="7"/>
      <c r="AB101" s="6"/>
      <c r="AC101" s="7"/>
      <c r="AD101" s="6"/>
      <c r="AE101" s="3"/>
      <c r="AF101" s="5"/>
      <c r="AG101" s="5"/>
      <c r="AH101" s="5"/>
      <c r="AI101" s="7"/>
      <c r="AJ101" s="6"/>
      <c r="AK101" s="3"/>
      <c r="AL101" s="5"/>
      <c r="AM101" s="5"/>
      <c r="AN101" s="5"/>
      <c r="AO101" s="7"/>
      <c r="AP101" s="3"/>
      <c r="AQ101" s="5"/>
      <c r="AR101" s="5"/>
      <c r="AS101" s="7"/>
      <c r="AT101" s="6"/>
      <c r="AU101" s="3"/>
      <c r="AV101" s="5"/>
      <c r="AW101" s="5"/>
      <c r="AX101" s="7"/>
      <c r="AY101" s="6"/>
      <c r="AZ101" s="3"/>
      <c r="BA101" s="5"/>
      <c r="BB101" s="5"/>
      <c r="BC101" s="7"/>
      <c r="BD101" s="6"/>
      <c r="BE101" s="3"/>
      <c r="BF101" s="5"/>
      <c r="BG101" s="5"/>
      <c r="BH101" s="7"/>
      <c r="BI101" s="6"/>
      <c r="BJ101" s="3"/>
      <c r="BK101" s="5"/>
      <c r="BL101" s="5"/>
      <c r="BM101" s="7"/>
      <c r="BN101" s="6"/>
      <c r="BO101" s="4"/>
      <c r="BP101" s="5"/>
      <c r="BQ101" s="5"/>
      <c r="BR101" s="7"/>
      <c r="BT101" s="3"/>
      <c r="BU101" s="5"/>
      <c r="BV101" s="5"/>
      <c r="BW101" s="7"/>
      <c r="BX101" s="6"/>
      <c r="BY101" s="4"/>
      <c r="BZ101" s="5"/>
      <c r="CA101" s="5"/>
      <c r="CB101" s="7"/>
      <c r="CD101" s="3"/>
      <c r="CE101" s="5"/>
      <c r="CF101" s="5"/>
      <c r="CG101" s="7"/>
      <c r="CH101" s="6"/>
      <c r="CI101" s="6"/>
      <c r="CJ101" s="4"/>
      <c r="CK101" s="5"/>
      <c r="CL101" s="5"/>
      <c r="CO101" s="3"/>
      <c r="CP101" s="5"/>
      <c r="CQ101" s="5"/>
      <c r="CS101" s="215"/>
    </row>
    <row r="102" spans="1:97" s="1" customFormat="1">
      <c r="A102" s="13"/>
      <c r="B102" s="10"/>
      <c r="C102" s="476"/>
      <c r="J102" s="12"/>
      <c r="N102" s="11"/>
      <c r="O102" s="10"/>
      <c r="P102" s="9"/>
      <c r="Q102" s="6"/>
      <c r="R102" s="5"/>
      <c r="S102" s="8"/>
      <c r="T102" s="8"/>
      <c r="U102" s="7"/>
      <c r="V102" s="6"/>
      <c r="W102" s="7"/>
      <c r="X102" s="5"/>
      <c r="Y102" s="8"/>
      <c r="Z102" s="8"/>
      <c r="AA102" s="7"/>
      <c r="AB102" s="6"/>
      <c r="AC102" s="7"/>
      <c r="AD102" s="6"/>
      <c r="AE102" s="3"/>
      <c r="AF102" s="5"/>
      <c r="AG102" s="5"/>
      <c r="AH102" s="5"/>
      <c r="AI102" s="7"/>
      <c r="AJ102" s="6"/>
      <c r="AK102" s="3"/>
      <c r="AL102" s="5"/>
      <c r="AM102" s="5"/>
      <c r="AN102" s="5"/>
      <c r="AO102" s="7"/>
      <c r="AP102" s="3"/>
      <c r="AQ102" s="5"/>
      <c r="AR102" s="5"/>
      <c r="AS102" s="7"/>
      <c r="AT102" s="6"/>
      <c r="AU102" s="3"/>
      <c r="AV102" s="5"/>
      <c r="AW102" s="5"/>
      <c r="AX102" s="7"/>
      <c r="AY102" s="6"/>
      <c r="AZ102" s="3"/>
      <c r="BA102" s="5"/>
      <c r="BB102" s="5"/>
      <c r="BC102" s="7"/>
      <c r="BD102" s="6"/>
      <c r="BE102" s="3"/>
      <c r="BF102" s="5"/>
      <c r="BG102" s="5"/>
      <c r="BH102" s="7"/>
      <c r="BI102" s="6"/>
      <c r="BJ102" s="3"/>
      <c r="BK102" s="5"/>
      <c r="BL102" s="5"/>
      <c r="BM102" s="7"/>
      <c r="BN102" s="6"/>
      <c r="BO102" s="4"/>
      <c r="BP102" s="5"/>
      <c r="BQ102" s="5"/>
      <c r="BR102" s="7"/>
      <c r="BT102" s="3"/>
      <c r="BU102" s="5"/>
      <c r="BV102" s="5"/>
      <c r="BW102" s="7"/>
      <c r="BX102" s="6"/>
      <c r="BY102" s="4"/>
      <c r="BZ102" s="5"/>
      <c r="CA102" s="5"/>
      <c r="CB102" s="7"/>
      <c r="CD102" s="3"/>
      <c r="CE102" s="5"/>
      <c r="CF102" s="5"/>
      <c r="CG102" s="7"/>
      <c r="CH102" s="6"/>
      <c r="CI102" s="6"/>
      <c r="CJ102" s="4"/>
      <c r="CK102" s="5"/>
      <c r="CL102" s="5"/>
      <c r="CO102" s="3"/>
      <c r="CP102" s="5"/>
      <c r="CQ102" s="5"/>
      <c r="CS102" s="215"/>
    </row>
    <row r="103" spans="1:97" s="1" customFormat="1">
      <c r="A103" s="13"/>
      <c r="B103" s="10"/>
      <c r="C103" s="476"/>
      <c r="J103" s="12"/>
      <c r="N103" s="11"/>
      <c r="O103" s="10"/>
      <c r="P103" s="9"/>
      <c r="Q103" s="6"/>
      <c r="R103" s="5"/>
      <c r="S103" s="8"/>
      <c r="T103" s="8"/>
      <c r="U103" s="7"/>
      <c r="V103" s="6"/>
      <c r="W103" s="7"/>
      <c r="X103" s="5"/>
      <c r="Y103" s="8"/>
      <c r="Z103" s="8"/>
      <c r="AA103" s="7"/>
      <c r="AB103" s="6"/>
      <c r="AC103" s="7"/>
      <c r="AD103" s="6"/>
      <c r="AE103" s="3"/>
      <c r="AF103" s="5"/>
      <c r="AG103" s="5"/>
      <c r="AH103" s="5"/>
      <c r="AI103" s="7"/>
      <c r="AJ103" s="6"/>
      <c r="AK103" s="3"/>
      <c r="AL103" s="5"/>
      <c r="AM103" s="5"/>
      <c r="AN103" s="5"/>
      <c r="AO103" s="7"/>
      <c r="AP103" s="3"/>
      <c r="AQ103" s="5"/>
      <c r="AR103" s="5"/>
      <c r="AS103" s="7"/>
      <c r="AT103" s="6"/>
      <c r="AU103" s="3"/>
      <c r="AV103" s="5"/>
      <c r="AW103" s="5"/>
      <c r="AX103" s="7"/>
      <c r="AY103" s="6"/>
      <c r="AZ103" s="3"/>
      <c r="BA103" s="5"/>
      <c r="BB103" s="5"/>
      <c r="BC103" s="7"/>
      <c r="BD103" s="6"/>
      <c r="BE103" s="3"/>
      <c r="BF103" s="5"/>
      <c r="BG103" s="5"/>
      <c r="BH103" s="7"/>
      <c r="BI103" s="6"/>
      <c r="BJ103" s="3"/>
      <c r="BK103" s="5"/>
      <c r="BL103" s="5"/>
      <c r="BM103" s="7"/>
      <c r="BN103" s="6"/>
      <c r="BO103" s="4"/>
      <c r="BP103" s="5"/>
      <c r="BQ103" s="5"/>
      <c r="BR103" s="7"/>
      <c r="BT103" s="3"/>
      <c r="BU103" s="5"/>
      <c r="BV103" s="5"/>
      <c r="BW103" s="7"/>
      <c r="BX103" s="6"/>
      <c r="BY103" s="4"/>
      <c r="BZ103" s="5"/>
      <c r="CA103" s="5"/>
      <c r="CB103" s="7"/>
      <c r="CD103" s="3"/>
      <c r="CE103" s="5"/>
      <c r="CF103" s="5"/>
      <c r="CG103" s="7"/>
      <c r="CH103" s="6"/>
      <c r="CI103" s="6"/>
      <c r="CJ103" s="4"/>
      <c r="CK103" s="5"/>
      <c r="CL103" s="5"/>
      <c r="CO103" s="3"/>
      <c r="CP103" s="5"/>
      <c r="CQ103" s="5"/>
      <c r="CS103" s="215"/>
    </row>
    <row r="104" spans="1:97" s="1" customFormat="1">
      <c r="A104" s="13"/>
      <c r="B104" s="10"/>
      <c r="C104" s="476"/>
      <c r="J104" s="12"/>
      <c r="N104" s="11"/>
      <c r="O104" s="10"/>
      <c r="P104" s="9"/>
      <c r="Q104" s="6"/>
      <c r="R104" s="5"/>
      <c r="S104" s="8"/>
      <c r="T104" s="8"/>
      <c r="U104" s="7"/>
      <c r="V104" s="6"/>
      <c r="W104" s="7"/>
      <c r="X104" s="5"/>
      <c r="Y104" s="8"/>
      <c r="Z104" s="8"/>
      <c r="AA104" s="7"/>
      <c r="AB104" s="6"/>
      <c r="AC104" s="7"/>
      <c r="AD104" s="6"/>
      <c r="AE104" s="3"/>
      <c r="AF104" s="5"/>
      <c r="AG104" s="5"/>
      <c r="AH104" s="5"/>
      <c r="AI104" s="7"/>
      <c r="AJ104" s="6"/>
      <c r="AK104" s="3"/>
      <c r="AL104" s="5"/>
      <c r="AM104" s="5"/>
      <c r="AN104" s="5"/>
      <c r="AO104" s="7"/>
      <c r="AP104" s="3"/>
      <c r="AQ104" s="5"/>
      <c r="AR104" s="5"/>
      <c r="AS104" s="7"/>
      <c r="AT104" s="6"/>
      <c r="AU104" s="3"/>
      <c r="AV104" s="5"/>
      <c r="AW104" s="5"/>
      <c r="AX104" s="7"/>
      <c r="AY104" s="6"/>
      <c r="AZ104" s="3"/>
      <c r="BA104" s="5"/>
      <c r="BB104" s="5"/>
      <c r="BC104" s="7"/>
      <c r="BD104" s="6"/>
      <c r="BE104" s="3"/>
      <c r="BF104" s="5"/>
      <c r="BG104" s="5"/>
      <c r="BH104" s="7"/>
      <c r="BI104" s="6"/>
      <c r="BJ104" s="3"/>
      <c r="BK104" s="5"/>
      <c r="BL104" s="5"/>
      <c r="BM104" s="7"/>
      <c r="BN104" s="6"/>
      <c r="BO104" s="4"/>
      <c r="BP104" s="5"/>
      <c r="BQ104" s="5"/>
      <c r="BR104" s="7"/>
      <c r="BT104" s="3"/>
      <c r="BU104" s="5"/>
      <c r="BV104" s="5"/>
      <c r="BW104" s="7"/>
      <c r="BX104" s="6"/>
      <c r="BY104" s="4"/>
      <c r="BZ104" s="5"/>
      <c r="CA104" s="5"/>
      <c r="CB104" s="7"/>
      <c r="CD104" s="3"/>
      <c r="CE104" s="5"/>
      <c r="CF104" s="5"/>
      <c r="CG104" s="7"/>
      <c r="CH104" s="6"/>
      <c r="CI104" s="6"/>
      <c r="CJ104" s="4"/>
      <c r="CK104" s="5"/>
      <c r="CL104" s="5"/>
      <c r="CO104" s="3"/>
      <c r="CP104" s="5"/>
      <c r="CQ104" s="5"/>
      <c r="CS104" s="215"/>
    </row>
    <row r="105" spans="1:97" s="1" customFormat="1">
      <c r="A105" s="13"/>
      <c r="B105" s="10"/>
      <c r="C105" s="476"/>
      <c r="J105" s="12"/>
      <c r="N105" s="11"/>
      <c r="O105" s="10"/>
      <c r="P105" s="9"/>
      <c r="Q105" s="6"/>
      <c r="R105" s="5"/>
      <c r="S105" s="8"/>
      <c r="T105" s="8"/>
      <c r="U105" s="7"/>
      <c r="V105" s="6"/>
      <c r="W105" s="7"/>
      <c r="X105" s="5"/>
      <c r="Y105" s="8"/>
      <c r="Z105" s="8"/>
      <c r="AA105" s="7"/>
      <c r="AB105" s="6"/>
      <c r="AC105" s="7"/>
      <c r="AD105" s="6"/>
      <c r="AE105" s="3"/>
      <c r="AF105" s="5"/>
      <c r="AG105" s="5"/>
      <c r="AH105" s="5"/>
      <c r="AI105" s="7"/>
      <c r="AJ105" s="6"/>
      <c r="AK105" s="3"/>
      <c r="AL105" s="5"/>
      <c r="AM105" s="5"/>
      <c r="AN105" s="5"/>
      <c r="AO105" s="7"/>
      <c r="AP105" s="3"/>
      <c r="AQ105" s="5"/>
      <c r="AR105" s="5"/>
      <c r="AS105" s="7"/>
      <c r="AT105" s="6"/>
      <c r="AU105" s="3"/>
      <c r="AV105" s="5"/>
      <c r="AW105" s="5"/>
      <c r="AX105" s="7"/>
      <c r="AY105" s="6"/>
      <c r="AZ105" s="3"/>
      <c r="BA105" s="5"/>
      <c r="BB105" s="5"/>
      <c r="BC105" s="7"/>
      <c r="BD105" s="6"/>
      <c r="BE105" s="3"/>
      <c r="BF105" s="5"/>
      <c r="BG105" s="5"/>
      <c r="BH105" s="7"/>
      <c r="BI105" s="6"/>
      <c r="BJ105" s="3"/>
      <c r="BK105" s="5"/>
      <c r="BL105" s="5"/>
      <c r="BM105" s="7"/>
      <c r="BN105" s="6"/>
      <c r="BO105" s="4"/>
      <c r="BP105" s="5"/>
      <c r="BQ105" s="5"/>
      <c r="BR105" s="7"/>
      <c r="BT105" s="3"/>
      <c r="BU105" s="5"/>
      <c r="BV105" s="5"/>
      <c r="BW105" s="7"/>
      <c r="BX105" s="6"/>
      <c r="BY105" s="4"/>
      <c r="BZ105" s="5"/>
      <c r="CA105" s="5"/>
      <c r="CB105" s="7"/>
      <c r="CD105" s="3"/>
      <c r="CE105" s="5"/>
      <c r="CF105" s="5"/>
      <c r="CG105" s="7"/>
      <c r="CH105" s="6"/>
      <c r="CI105" s="6"/>
      <c r="CJ105" s="4"/>
      <c r="CK105" s="5"/>
      <c r="CL105" s="5"/>
      <c r="CO105" s="3"/>
      <c r="CP105" s="5"/>
      <c r="CQ105" s="5"/>
      <c r="CS105" s="215"/>
    </row>
    <row r="106" spans="1:97" s="1" customFormat="1">
      <c r="A106" s="13"/>
      <c r="B106" s="10"/>
      <c r="C106" s="476"/>
      <c r="J106" s="12"/>
      <c r="N106" s="11"/>
      <c r="O106" s="10"/>
      <c r="P106" s="9"/>
      <c r="Q106" s="6"/>
      <c r="R106" s="5"/>
      <c r="S106" s="8"/>
      <c r="T106" s="8"/>
      <c r="U106" s="7"/>
      <c r="V106" s="6"/>
      <c r="W106" s="7"/>
      <c r="X106" s="5"/>
      <c r="Y106" s="8"/>
      <c r="Z106" s="8"/>
      <c r="AA106" s="7"/>
      <c r="AB106" s="6"/>
      <c r="AC106" s="7"/>
      <c r="AD106" s="6"/>
      <c r="AE106" s="3"/>
      <c r="AF106" s="5"/>
      <c r="AG106" s="5"/>
      <c r="AH106" s="5"/>
      <c r="AI106" s="7"/>
      <c r="AJ106" s="6"/>
      <c r="AK106" s="3"/>
      <c r="AL106" s="5"/>
      <c r="AM106" s="5"/>
      <c r="AN106" s="5"/>
      <c r="AO106" s="7"/>
      <c r="AP106" s="3"/>
      <c r="AQ106" s="5"/>
      <c r="AR106" s="5"/>
      <c r="AS106" s="7"/>
      <c r="AT106" s="6"/>
      <c r="AU106" s="3"/>
      <c r="AV106" s="5"/>
      <c r="AW106" s="5"/>
      <c r="AX106" s="7"/>
      <c r="AY106" s="6"/>
      <c r="AZ106" s="3"/>
      <c r="BA106" s="5"/>
      <c r="BB106" s="5"/>
      <c r="BC106" s="7"/>
      <c r="BD106" s="6"/>
      <c r="BE106" s="3"/>
      <c r="BF106" s="5"/>
      <c r="BG106" s="5"/>
      <c r="BH106" s="7"/>
      <c r="BI106" s="6"/>
      <c r="BJ106" s="3"/>
      <c r="BK106" s="5"/>
      <c r="BL106" s="5"/>
      <c r="BM106" s="7"/>
      <c r="BN106" s="6"/>
      <c r="BO106" s="4"/>
      <c r="BP106" s="5"/>
      <c r="BQ106" s="5"/>
      <c r="BR106" s="7"/>
      <c r="BT106" s="3"/>
      <c r="BU106" s="5"/>
      <c r="BV106" s="5"/>
      <c r="BW106" s="7"/>
      <c r="BX106" s="6"/>
      <c r="BY106" s="4"/>
      <c r="BZ106" s="5"/>
      <c r="CA106" s="5"/>
      <c r="CB106" s="7"/>
      <c r="CD106" s="3"/>
      <c r="CE106" s="5"/>
      <c r="CF106" s="5"/>
      <c r="CG106" s="7"/>
      <c r="CH106" s="6"/>
      <c r="CI106" s="6"/>
      <c r="CJ106" s="4"/>
      <c r="CK106" s="5"/>
      <c r="CL106" s="5"/>
      <c r="CO106" s="3"/>
      <c r="CP106" s="5"/>
      <c r="CQ106" s="5"/>
      <c r="CS106" s="215"/>
    </row>
    <row r="107" spans="1:97" s="1" customFormat="1">
      <c r="A107" s="13"/>
      <c r="B107" s="10"/>
      <c r="C107" s="476"/>
      <c r="J107" s="12"/>
      <c r="N107" s="11"/>
      <c r="O107" s="10"/>
      <c r="P107" s="9"/>
      <c r="Q107" s="6"/>
      <c r="R107" s="5"/>
      <c r="S107" s="8"/>
      <c r="T107" s="8"/>
      <c r="U107" s="7"/>
      <c r="V107" s="6"/>
      <c r="W107" s="7"/>
      <c r="X107" s="5"/>
      <c r="Y107" s="8"/>
      <c r="Z107" s="8"/>
      <c r="AA107" s="7"/>
      <c r="AB107" s="6"/>
      <c r="AC107" s="7"/>
      <c r="AD107" s="6"/>
      <c r="AE107" s="3"/>
      <c r="AF107" s="5"/>
      <c r="AG107" s="5"/>
      <c r="AH107" s="5"/>
      <c r="AI107" s="7"/>
      <c r="AJ107" s="6"/>
      <c r="AK107" s="3"/>
      <c r="AL107" s="5"/>
      <c r="AM107" s="5"/>
      <c r="AN107" s="5"/>
      <c r="AO107" s="7"/>
      <c r="AP107" s="3"/>
      <c r="AQ107" s="5"/>
      <c r="AR107" s="5"/>
      <c r="AS107" s="7"/>
      <c r="AT107" s="6"/>
      <c r="AU107" s="3"/>
      <c r="AV107" s="5"/>
      <c r="AW107" s="5"/>
      <c r="AX107" s="7"/>
      <c r="AY107" s="6"/>
      <c r="AZ107" s="3"/>
      <c r="BA107" s="5"/>
      <c r="BB107" s="5"/>
      <c r="BC107" s="7"/>
      <c r="BD107" s="6"/>
      <c r="BE107" s="3"/>
      <c r="BF107" s="5"/>
      <c r="BG107" s="5"/>
      <c r="BH107" s="7"/>
      <c r="BI107" s="6"/>
      <c r="BJ107" s="3"/>
      <c r="BK107" s="5"/>
      <c r="BL107" s="5"/>
      <c r="BM107" s="7"/>
      <c r="BN107" s="6"/>
      <c r="BO107" s="4"/>
      <c r="BP107" s="5"/>
      <c r="BQ107" s="5"/>
      <c r="BR107" s="7"/>
      <c r="BT107" s="3"/>
      <c r="BU107" s="5"/>
      <c r="BV107" s="5"/>
      <c r="BW107" s="7"/>
      <c r="BX107" s="6"/>
      <c r="BY107" s="4"/>
      <c r="BZ107" s="5"/>
      <c r="CA107" s="5"/>
      <c r="CB107" s="7"/>
      <c r="CD107" s="3"/>
      <c r="CE107" s="5"/>
      <c r="CF107" s="5"/>
      <c r="CG107" s="7"/>
      <c r="CH107" s="6"/>
      <c r="CI107" s="6"/>
      <c r="CJ107" s="4"/>
      <c r="CK107" s="5"/>
      <c r="CL107" s="5"/>
      <c r="CO107" s="3"/>
      <c r="CP107" s="5"/>
      <c r="CQ107" s="5"/>
      <c r="CS107" s="215"/>
    </row>
    <row r="108" spans="1:97" s="1" customFormat="1">
      <c r="A108" s="13"/>
      <c r="B108" s="10"/>
      <c r="C108" s="10"/>
      <c r="J108" s="12"/>
      <c r="N108" s="11"/>
      <c r="O108" s="10"/>
      <c r="P108" s="9"/>
      <c r="Q108" s="6"/>
      <c r="R108" s="5"/>
      <c r="S108" s="8"/>
      <c r="T108" s="8"/>
      <c r="U108" s="7"/>
      <c r="V108" s="6"/>
      <c r="W108" s="7"/>
      <c r="X108" s="5"/>
      <c r="Y108" s="8"/>
      <c r="Z108" s="8"/>
      <c r="AA108" s="7"/>
      <c r="AB108" s="6"/>
      <c r="AC108" s="7"/>
      <c r="AD108" s="6"/>
      <c r="AE108" s="3"/>
      <c r="AF108" s="5"/>
      <c r="AG108" s="5"/>
      <c r="AH108" s="5"/>
      <c r="AI108" s="7"/>
      <c r="AJ108" s="6"/>
      <c r="AK108" s="3"/>
      <c r="AL108" s="5"/>
      <c r="AM108" s="5"/>
      <c r="AN108" s="5"/>
      <c r="AO108" s="7"/>
      <c r="AP108" s="3"/>
      <c r="AQ108" s="5"/>
      <c r="AR108" s="5"/>
      <c r="AS108" s="7"/>
      <c r="AT108" s="6"/>
      <c r="AU108" s="3"/>
      <c r="AV108" s="5"/>
      <c r="AW108" s="5"/>
      <c r="AX108" s="7"/>
      <c r="AY108" s="6"/>
      <c r="AZ108" s="3"/>
      <c r="BA108" s="5"/>
      <c r="BB108" s="5"/>
      <c r="BC108" s="7"/>
      <c r="BD108" s="6"/>
      <c r="BE108" s="3"/>
      <c r="BF108" s="5"/>
      <c r="BG108" s="5"/>
      <c r="BH108" s="7"/>
      <c r="BI108" s="6"/>
      <c r="BJ108" s="3"/>
      <c r="BK108" s="5"/>
      <c r="BL108" s="5"/>
      <c r="BM108" s="7"/>
      <c r="BN108" s="6"/>
      <c r="BO108" s="4"/>
      <c r="BP108" s="5"/>
      <c r="BQ108" s="5"/>
      <c r="BR108" s="7"/>
      <c r="BT108" s="3"/>
      <c r="BU108" s="5"/>
      <c r="BV108" s="5"/>
      <c r="BW108" s="7"/>
      <c r="BX108" s="6"/>
      <c r="BY108" s="4"/>
      <c r="BZ108" s="5"/>
      <c r="CA108" s="5"/>
      <c r="CB108" s="7"/>
      <c r="CD108" s="3"/>
      <c r="CE108" s="5"/>
      <c r="CF108" s="5"/>
      <c r="CG108" s="7"/>
      <c r="CH108" s="6"/>
      <c r="CI108" s="6"/>
      <c r="CJ108" s="4"/>
      <c r="CK108" s="5"/>
      <c r="CL108" s="5"/>
      <c r="CO108" s="3"/>
      <c r="CP108" s="5"/>
      <c r="CQ108" s="5"/>
      <c r="CS108" s="215"/>
    </row>
    <row r="109" spans="1:97" s="1" customFormat="1" ht="18">
      <c r="A109" s="225"/>
      <c r="B109" s="10"/>
      <c r="C109" s="1126" t="s">
        <v>734</v>
      </c>
      <c r="D109" s="1127"/>
      <c r="E109" s="1127"/>
      <c r="F109" s="1127"/>
      <c r="G109" s="1127"/>
      <c r="H109" s="1127"/>
      <c r="I109" s="1127"/>
      <c r="J109" s="1127"/>
      <c r="K109" s="1127"/>
      <c r="L109" s="1127"/>
      <c r="M109" s="1128"/>
      <c r="N109" s="11"/>
      <c r="O109" s="10"/>
      <c r="P109" s="9"/>
      <c r="Q109" s="6"/>
      <c r="R109" s="5"/>
      <c r="S109" s="8"/>
      <c r="T109" s="8"/>
      <c r="U109" s="7"/>
      <c r="V109" s="6"/>
      <c r="W109" s="7"/>
      <c r="X109" s="5"/>
      <c r="Y109" s="8"/>
      <c r="Z109" s="8"/>
      <c r="AA109" s="7"/>
      <c r="AB109" s="6"/>
      <c r="AC109" s="7"/>
      <c r="AD109" s="6"/>
      <c r="AE109" s="3"/>
      <c r="AF109" s="5"/>
      <c r="AG109" s="5"/>
      <c r="AH109" s="5"/>
      <c r="AI109" s="7"/>
      <c r="AJ109" s="6"/>
      <c r="AK109" s="3"/>
      <c r="AL109" s="5"/>
      <c r="AM109" s="5"/>
      <c r="AN109" s="5"/>
      <c r="AO109" s="7"/>
      <c r="AP109" s="3"/>
      <c r="AQ109" s="5"/>
      <c r="AR109" s="5"/>
      <c r="AS109" s="7"/>
      <c r="AT109" s="6"/>
      <c r="AU109" s="3"/>
      <c r="AV109" s="5"/>
      <c r="AW109" s="5"/>
      <c r="AX109" s="7"/>
      <c r="AY109" s="6"/>
      <c r="AZ109" s="3"/>
      <c r="BA109" s="5"/>
      <c r="BB109" s="5"/>
      <c r="BC109" s="7"/>
      <c r="BD109" s="6"/>
      <c r="BE109" s="3"/>
      <c r="BF109" s="5"/>
      <c r="BG109" s="5"/>
      <c r="BH109" s="7"/>
      <c r="BI109" s="6"/>
      <c r="BJ109" s="3"/>
      <c r="BK109" s="5"/>
      <c r="BL109" s="5"/>
      <c r="BM109" s="7"/>
      <c r="BN109" s="6"/>
      <c r="BO109" s="4"/>
      <c r="BP109" s="5"/>
      <c r="BQ109" s="5"/>
      <c r="BR109" s="7"/>
      <c r="BT109" s="3"/>
      <c r="BU109" s="5"/>
      <c r="BV109" s="5"/>
      <c r="BW109" s="7"/>
      <c r="BX109" s="6"/>
      <c r="BY109" s="4"/>
      <c r="BZ109" s="5"/>
      <c r="CA109" s="5"/>
      <c r="CB109" s="7"/>
      <c r="CD109" s="3"/>
      <c r="CE109" s="5"/>
      <c r="CF109" s="5"/>
      <c r="CG109" s="7"/>
      <c r="CH109" s="251"/>
      <c r="CI109" s="251"/>
      <c r="CJ109" s="4"/>
      <c r="CK109" s="5"/>
      <c r="CL109" s="5"/>
      <c r="CO109" s="3"/>
      <c r="CP109" s="5"/>
      <c r="CQ109" s="5"/>
      <c r="CS109" s="215"/>
    </row>
    <row r="110" spans="1:97" s="1" customFormat="1">
      <c r="C110" s="275" t="s">
        <v>100</v>
      </c>
      <c r="D110" s="1038" t="s">
        <v>98</v>
      </c>
      <c r="E110" s="1038"/>
      <c r="F110" s="1039" t="s">
        <v>659</v>
      </c>
      <c r="G110" s="1039"/>
      <c r="H110" s="1039"/>
      <c r="I110" s="1039"/>
      <c r="J110" s="277" t="s">
        <v>395</v>
      </c>
      <c r="K110" s="1040" t="s">
        <v>394</v>
      </c>
      <c r="L110" s="1040"/>
      <c r="M110" s="275" t="s">
        <v>91</v>
      </c>
      <c r="N110" s="276" t="s">
        <v>90</v>
      </c>
      <c r="O110" s="275" t="s">
        <v>89</v>
      </c>
      <c r="P110" s="424" t="s">
        <v>340</v>
      </c>
      <c r="Q110" s="6"/>
      <c r="R110" s="5"/>
      <c r="S110" s="8"/>
      <c r="T110" s="8"/>
      <c r="U110" s="7"/>
      <c r="V110" s="6"/>
      <c r="W110" s="7"/>
      <c r="X110" s="5"/>
      <c r="Y110" s="8"/>
      <c r="Z110" s="8"/>
      <c r="AA110" s="7"/>
      <c r="AB110" s="6"/>
      <c r="AC110" s="7"/>
      <c r="AD110" s="6"/>
      <c r="AE110" s="3"/>
      <c r="AF110" s="5"/>
      <c r="AG110" s="5"/>
      <c r="AH110" s="5"/>
      <c r="AI110" s="7"/>
      <c r="AJ110" s="6"/>
      <c r="AK110" s="3"/>
      <c r="AL110" s="5"/>
      <c r="AM110" s="5"/>
      <c r="AN110" s="5"/>
      <c r="AO110" s="7"/>
      <c r="AP110" s="3"/>
      <c r="AQ110" s="5"/>
      <c r="AR110" s="5"/>
      <c r="AS110" s="7"/>
      <c r="AT110" s="6"/>
      <c r="AU110" s="3"/>
      <c r="AV110" s="5"/>
      <c r="AW110" s="5"/>
      <c r="AX110" s="7"/>
      <c r="AY110" s="6"/>
      <c r="AZ110" s="3"/>
      <c r="BA110" s="5"/>
      <c r="BB110" s="5"/>
      <c r="BC110" s="7"/>
      <c r="BD110" s="6"/>
      <c r="BE110" s="3"/>
      <c r="BF110" s="5"/>
      <c r="BG110" s="5"/>
      <c r="BH110" s="7"/>
      <c r="BI110" s="6"/>
      <c r="BJ110" s="3"/>
      <c r="BK110" s="5"/>
      <c r="BL110" s="5"/>
      <c r="BM110" s="7"/>
      <c r="BN110" s="6"/>
      <c r="BO110" s="4"/>
      <c r="BP110" s="5"/>
      <c r="BQ110" s="5"/>
      <c r="BR110" s="7"/>
      <c r="BT110" s="3"/>
      <c r="BU110" s="5"/>
      <c r="BV110" s="5"/>
      <c r="BW110" s="7"/>
      <c r="BX110" s="6"/>
      <c r="BY110" s="4"/>
      <c r="BZ110" s="5"/>
      <c r="CA110" s="5"/>
      <c r="CB110" s="7"/>
      <c r="CD110" s="3"/>
      <c r="CE110" s="5"/>
      <c r="CF110" s="5"/>
      <c r="CG110" s="7"/>
      <c r="CH110" s="6"/>
      <c r="CI110" s="6"/>
      <c r="CJ110" s="4"/>
      <c r="CK110" s="5"/>
      <c r="CL110" s="5"/>
      <c r="CO110" s="3"/>
      <c r="CP110" s="5"/>
      <c r="CQ110" s="5"/>
      <c r="CS110" s="215"/>
    </row>
    <row r="111" spans="1:97" s="1" customFormat="1" ht="15.75" customHeight="1">
      <c r="C111" s="275" t="s">
        <v>100</v>
      </c>
      <c r="D111" s="1038" t="s">
        <v>98</v>
      </c>
      <c r="E111" s="1038"/>
      <c r="F111" s="1039" t="s">
        <v>658</v>
      </c>
      <c r="G111" s="1039"/>
      <c r="H111" s="1039"/>
      <c r="I111" s="1039"/>
      <c r="J111" s="277" t="s">
        <v>395</v>
      </c>
      <c r="K111" s="1040" t="s">
        <v>394</v>
      </c>
      <c r="L111" s="1040"/>
      <c r="M111" s="275" t="s">
        <v>91</v>
      </c>
      <c r="N111" s="276" t="s">
        <v>90</v>
      </c>
      <c r="O111" s="275" t="s">
        <v>89</v>
      </c>
      <c r="P111" s="424" t="s">
        <v>340</v>
      </c>
      <c r="Q111" s="6"/>
      <c r="R111" s="5"/>
      <c r="S111" s="8"/>
      <c r="T111" s="8"/>
      <c r="U111" s="7"/>
      <c r="V111" s="6"/>
      <c r="W111" s="7"/>
      <c r="X111" s="5"/>
      <c r="Y111" s="8"/>
      <c r="Z111" s="8"/>
      <c r="AA111" s="7"/>
      <c r="AB111" s="6"/>
      <c r="AC111" s="7"/>
      <c r="AD111" s="6"/>
      <c r="AE111" s="3"/>
      <c r="AF111" s="5"/>
      <c r="AG111" s="5"/>
      <c r="AH111" s="5"/>
      <c r="AI111" s="7"/>
      <c r="AJ111" s="6"/>
      <c r="AK111" s="3"/>
      <c r="AL111" s="5"/>
      <c r="AM111" s="5"/>
      <c r="AN111" s="5"/>
      <c r="AO111" s="7"/>
      <c r="AP111" s="3"/>
      <c r="AQ111" s="5"/>
      <c r="AR111" s="5"/>
      <c r="AS111" s="7"/>
      <c r="AT111" s="6"/>
      <c r="AU111" s="3"/>
      <c r="AV111" s="5"/>
      <c r="AW111" s="5"/>
      <c r="AX111" s="7"/>
      <c r="AY111" s="6"/>
      <c r="AZ111" s="3"/>
      <c r="BA111" s="5"/>
      <c r="BB111" s="5"/>
      <c r="BC111" s="7"/>
      <c r="BD111" s="6"/>
      <c r="BE111" s="3"/>
      <c r="BF111" s="5"/>
      <c r="BG111" s="5"/>
      <c r="BH111" s="7"/>
      <c r="BI111" s="6"/>
      <c r="BJ111" s="3"/>
      <c r="BK111" s="5"/>
      <c r="BL111" s="5"/>
      <c r="BM111" s="7"/>
      <c r="BN111" s="6"/>
      <c r="BO111" s="4"/>
      <c r="BP111" s="5"/>
      <c r="BQ111" s="5"/>
      <c r="BR111" s="7"/>
      <c r="BT111" s="3"/>
      <c r="BU111" s="5"/>
      <c r="BV111" s="5"/>
      <c r="BW111" s="7"/>
      <c r="BX111" s="6"/>
      <c r="BY111" s="4"/>
      <c r="BZ111" s="5"/>
      <c r="CA111" s="5"/>
      <c r="CB111" s="7"/>
      <c r="CD111" s="3"/>
      <c r="CE111" s="5"/>
      <c r="CF111" s="5"/>
      <c r="CG111" s="7"/>
      <c r="CH111" s="6"/>
      <c r="CI111" s="6"/>
      <c r="CJ111" s="4"/>
      <c r="CK111" s="5"/>
      <c r="CL111" s="5"/>
      <c r="CO111" s="3"/>
      <c r="CP111" s="5"/>
      <c r="CQ111" s="5"/>
      <c r="CS111" s="215"/>
    </row>
    <row r="112" spans="1:97" s="1" customFormat="1">
      <c r="C112" s="275" t="s">
        <v>100</v>
      </c>
      <c r="D112" s="1038" t="s">
        <v>98</v>
      </c>
      <c r="E112" s="1038"/>
      <c r="F112" s="1039" t="s">
        <v>652</v>
      </c>
      <c r="G112" s="1039"/>
      <c r="H112" s="1039"/>
      <c r="I112" s="1039"/>
      <c r="J112" s="277" t="s">
        <v>395</v>
      </c>
      <c r="K112" s="1040" t="s">
        <v>394</v>
      </c>
      <c r="L112" s="1040"/>
      <c r="M112" s="275" t="s">
        <v>91</v>
      </c>
      <c r="N112" s="276" t="s">
        <v>90</v>
      </c>
      <c r="O112" s="275" t="s">
        <v>89</v>
      </c>
      <c r="P112" s="424" t="s">
        <v>340</v>
      </c>
      <c r="Q112" s="6"/>
      <c r="R112" s="5"/>
      <c r="S112" s="8"/>
      <c r="T112" s="8"/>
      <c r="U112" s="7"/>
      <c r="V112" s="6"/>
      <c r="W112" s="7"/>
      <c r="X112" s="5"/>
      <c r="Y112" s="8"/>
      <c r="Z112" s="8"/>
      <c r="AA112" s="7"/>
      <c r="AB112" s="6"/>
      <c r="AC112" s="7"/>
      <c r="AD112" s="6"/>
      <c r="AE112" s="3"/>
      <c r="AF112" s="5"/>
      <c r="AG112" s="5"/>
      <c r="AH112" s="5"/>
      <c r="AI112" s="7"/>
      <c r="AJ112" s="6"/>
      <c r="AK112" s="3"/>
      <c r="AL112" s="5"/>
      <c r="AM112" s="5"/>
      <c r="AN112" s="5"/>
      <c r="AO112" s="7"/>
      <c r="AP112" s="3"/>
      <c r="AQ112" s="5"/>
      <c r="AR112" s="5"/>
      <c r="AS112" s="7"/>
      <c r="AT112" s="6"/>
      <c r="AU112" s="3"/>
      <c r="AV112" s="5"/>
      <c r="AW112" s="5"/>
      <c r="AX112" s="7"/>
      <c r="AY112" s="6"/>
      <c r="AZ112" s="3"/>
      <c r="BA112" s="5"/>
      <c r="BB112" s="5"/>
      <c r="BC112" s="7"/>
      <c r="BD112" s="6"/>
      <c r="BE112" s="3"/>
      <c r="BF112" s="5"/>
      <c r="BG112" s="5"/>
      <c r="BH112" s="7"/>
      <c r="BI112" s="6"/>
      <c r="BJ112" s="3"/>
      <c r="BK112" s="5"/>
      <c r="BL112" s="5"/>
      <c r="BM112" s="7"/>
      <c r="BN112" s="6"/>
      <c r="BO112" s="4"/>
      <c r="BP112" s="5"/>
      <c r="BQ112" s="5"/>
      <c r="BR112" s="7"/>
      <c r="BT112" s="3"/>
      <c r="BU112" s="5"/>
      <c r="BV112" s="5"/>
      <c r="BW112" s="7"/>
      <c r="BX112" s="6"/>
      <c r="BY112" s="4"/>
      <c r="BZ112" s="5"/>
      <c r="CA112" s="5"/>
      <c r="CB112" s="7"/>
      <c r="CD112" s="3"/>
      <c r="CE112" s="5"/>
      <c r="CF112" s="5"/>
      <c r="CG112" s="7"/>
      <c r="CH112" s="6"/>
      <c r="CI112" s="6"/>
      <c r="CJ112" s="4"/>
      <c r="CK112" s="5"/>
      <c r="CL112" s="5"/>
      <c r="CO112" s="3"/>
      <c r="CP112" s="5"/>
      <c r="CQ112" s="5"/>
      <c r="CS112" s="215"/>
    </row>
    <row r="113" spans="3:97" s="1" customFormat="1">
      <c r="C113" s="476">
        <v>1</v>
      </c>
      <c r="D113" s="475" t="s">
        <v>733</v>
      </c>
      <c r="E113" s="479"/>
      <c r="F113" s="441" t="s">
        <v>732</v>
      </c>
      <c r="G113" s="441" t="s">
        <v>731</v>
      </c>
      <c r="H113" s="441" t="s">
        <v>730</v>
      </c>
      <c r="I113" s="441" t="s">
        <v>729</v>
      </c>
      <c r="J113" s="473"/>
      <c r="K113" s="431">
        <v>42370</v>
      </c>
      <c r="L113" s="431">
        <v>42400</v>
      </c>
      <c r="M113" s="300" t="s">
        <v>728</v>
      </c>
      <c r="N113" s="433">
        <v>42369</v>
      </c>
      <c r="O113" s="478">
        <v>42369</v>
      </c>
      <c r="P113" s="439">
        <v>41582</v>
      </c>
      <c r="Q113" s="265"/>
      <c r="R113" s="5"/>
      <c r="S113" s="8"/>
      <c r="T113" s="8"/>
      <c r="U113" s="7"/>
      <c r="V113" s="6"/>
      <c r="W113" s="7"/>
      <c r="X113" s="5"/>
      <c r="Y113" s="8"/>
      <c r="Z113" s="8"/>
      <c r="AA113" s="7"/>
      <c r="AB113" s="6"/>
      <c r="AC113" s="7"/>
      <c r="AD113" s="6"/>
      <c r="AE113" s="3"/>
      <c r="AF113" s="5"/>
      <c r="AG113" s="5"/>
      <c r="AH113" s="5"/>
      <c r="AI113" s="7"/>
      <c r="AJ113" s="6"/>
      <c r="AK113" s="3"/>
      <c r="AL113" s="5"/>
      <c r="AM113" s="5"/>
      <c r="AN113" s="5"/>
      <c r="AO113" s="7"/>
      <c r="AP113" s="3"/>
      <c r="AQ113" s="5"/>
      <c r="AR113" s="5"/>
      <c r="AS113" s="7"/>
      <c r="AT113" s="6"/>
      <c r="AU113" s="3"/>
      <c r="AV113" s="5"/>
      <c r="AW113" s="5"/>
      <c r="AX113" s="7"/>
      <c r="AY113" s="6"/>
      <c r="AZ113" s="3"/>
      <c r="BA113" s="5"/>
      <c r="BB113" s="5"/>
      <c r="BC113" s="7"/>
      <c r="BD113" s="6"/>
      <c r="BE113" s="3"/>
      <c r="BF113" s="5"/>
      <c r="BG113" s="5"/>
      <c r="BH113" s="7"/>
      <c r="BI113" s="6"/>
      <c r="BJ113" s="3"/>
      <c r="BK113" s="5"/>
      <c r="BL113" s="5"/>
      <c r="BM113" s="7"/>
      <c r="BN113" s="6"/>
      <c r="BO113" s="4"/>
      <c r="BP113" s="5"/>
      <c r="BQ113" s="5"/>
      <c r="BR113" s="7"/>
      <c r="BT113" s="3"/>
      <c r="BU113" s="5"/>
      <c r="BV113" s="5"/>
      <c r="BW113" s="7"/>
      <c r="BX113" s="6"/>
      <c r="BY113" s="4"/>
      <c r="BZ113" s="5"/>
      <c r="CA113" s="5"/>
      <c r="CB113" s="7"/>
      <c r="CD113" s="3"/>
      <c r="CE113" s="5"/>
      <c r="CF113" s="5"/>
      <c r="CG113" s="7"/>
      <c r="CH113" s="6"/>
      <c r="CI113" s="6"/>
      <c r="CJ113" s="4"/>
      <c r="CK113" s="5"/>
      <c r="CL113" s="5"/>
      <c r="CO113" s="3"/>
      <c r="CP113" s="5"/>
      <c r="CQ113" s="5"/>
      <c r="CS113" s="215"/>
    </row>
    <row r="114" spans="3:97" s="1" customFormat="1">
      <c r="C114" s="477" t="s">
        <v>100</v>
      </c>
      <c r="D114" s="1038" t="s">
        <v>98</v>
      </c>
      <c r="E114" s="1038"/>
      <c r="F114" s="1039" t="s">
        <v>647</v>
      </c>
      <c r="G114" s="1039"/>
      <c r="H114" s="1039"/>
      <c r="I114" s="1039"/>
      <c r="J114" s="277" t="s">
        <v>395</v>
      </c>
      <c r="K114" s="1040" t="s">
        <v>394</v>
      </c>
      <c r="L114" s="1040"/>
      <c r="M114" s="275" t="s">
        <v>91</v>
      </c>
      <c r="N114" s="276" t="s">
        <v>90</v>
      </c>
      <c r="O114" s="275" t="s">
        <v>89</v>
      </c>
      <c r="P114" s="424" t="s">
        <v>340</v>
      </c>
      <c r="Q114" s="6"/>
      <c r="R114" s="5"/>
      <c r="S114" s="8"/>
      <c r="T114" s="8"/>
      <c r="U114" s="7"/>
      <c r="V114" s="6"/>
      <c r="W114" s="7"/>
      <c r="X114" s="5"/>
      <c r="Y114" s="8"/>
      <c r="Z114" s="8"/>
      <c r="AA114" s="7"/>
      <c r="AB114" s="6"/>
      <c r="AC114" s="7"/>
      <c r="AD114" s="6"/>
      <c r="AE114" s="3"/>
      <c r="AF114" s="5"/>
      <c r="AG114" s="5"/>
      <c r="AH114" s="5"/>
      <c r="AI114" s="7"/>
      <c r="AJ114" s="6"/>
      <c r="AK114" s="3"/>
      <c r="AL114" s="5"/>
      <c r="AM114" s="5"/>
      <c r="AN114" s="5"/>
      <c r="AO114" s="7"/>
      <c r="AP114" s="3"/>
      <c r="AQ114" s="5"/>
      <c r="AR114" s="5"/>
      <c r="AS114" s="7"/>
      <c r="AT114" s="6"/>
      <c r="AU114" s="3"/>
      <c r="AV114" s="5"/>
      <c r="AW114" s="5"/>
      <c r="AX114" s="7"/>
      <c r="AY114" s="6"/>
      <c r="AZ114" s="3"/>
      <c r="BA114" s="5"/>
      <c r="BB114" s="5"/>
      <c r="BC114" s="7"/>
      <c r="BD114" s="6"/>
      <c r="BE114" s="3"/>
      <c r="BF114" s="5"/>
      <c r="BG114" s="5"/>
      <c r="BH114" s="7"/>
      <c r="BI114" s="6"/>
      <c r="BJ114" s="3"/>
      <c r="BK114" s="5"/>
      <c r="BL114" s="5"/>
      <c r="BM114" s="7"/>
      <c r="BN114" s="6"/>
      <c r="BO114" s="4"/>
      <c r="BP114" s="5"/>
      <c r="BQ114" s="5"/>
      <c r="BR114" s="7"/>
      <c r="BT114" s="3"/>
      <c r="BU114" s="5"/>
      <c r="BV114" s="5"/>
      <c r="BW114" s="7"/>
      <c r="BX114" s="6"/>
      <c r="BY114" s="4"/>
      <c r="BZ114" s="5"/>
      <c r="CA114" s="5"/>
      <c r="CB114" s="7"/>
      <c r="CD114" s="3"/>
      <c r="CE114" s="5"/>
      <c r="CF114" s="5"/>
      <c r="CG114" s="7"/>
      <c r="CH114" s="6"/>
      <c r="CI114" s="6"/>
      <c r="CJ114" s="4"/>
      <c r="CK114" s="5"/>
      <c r="CL114" s="5"/>
      <c r="CO114" s="3"/>
      <c r="CP114" s="5"/>
      <c r="CQ114" s="5"/>
      <c r="CS114" s="215"/>
    </row>
    <row r="115" spans="3:97" s="1" customFormat="1">
      <c r="C115" s="476">
        <v>2</v>
      </c>
      <c r="D115" s="475" t="s">
        <v>697</v>
      </c>
      <c r="F115" s="441" t="s">
        <v>727</v>
      </c>
      <c r="G115" s="441" t="s">
        <v>726</v>
      </c>
      <c r="H115" s="441" t="s">
        <v>725</v>
      </c>
      <c r="I115" s="441" t="s">
        <v>724</v>
      </c>
      <c r="J115" s="473">
        <v>1030.95</v>
      </c>
      <c r="K115" s="431">
        <v>42461</v>
      </c>
      <c r="L115" s="431">
        <v>42490</v>
      </c>
      <c r="M115" s="300" t="s">
        <v>715</v>
      </c>
      <c r="N115" s="433">
        <v>42460</v>
      </c>
      <c r="O115" s="478">
        <v>42460</v>
      </c>
      <c r="P115" s="439">
        <v>42005</v>
      </c>
      <c r="Q115" s="6"/>
      <c r="R115" s="5"/>
      <c r="S115" s="8"/>
      <c r="T115" s="8"/>
      <c r="U115" s="7"/>
      <c r="V115" s="6"/>
      <c r="W115" s="7"/>
      <c r="X115" s="5"/>
      <c r="Y115" s="8"/>
      <c r="Z115" s="8"/>
      <c r="AA115" s="7"/>
      <c r="AB115" s="6"/>
      <c r="AC115" s="7"/>
      <c r="AD115" s="6"/>
      <c r="AE115" s="3"/>
      <c r="AF115" s="5"/>
      <c r="AG115" s="5"/>
      <c r="AH115" s="5"/>
      <c r="AI115" s="7"/>
      <c r="AJ115" s="224"/>
      <c r="AK115" s="3"/>
      <c r="AL115" s="5"/>
      <c r="AM115" s="5"/>
      <c r="AN115" s="5"/>
      <c r="AO115" s="7"/>
      <c r="AP115" s="3"/>
      <c r="AQ115" s="5"/>
      <c r="AR115" s="5"/>
      <c r="AS115" s="7"/>
      <c r="AT115" s="6"/>
      <c r="AU115" s="3"/>
      <c r="AV115" s="5"/>
      <c r="AW115" s="5"/>
      <c r="AX115" s="7"/>
      <c r="AY115" s="6"/>
      <c r="AZ115" s="3"/>
      <c r="BA115" s="5"/>
      <c r="BB115" s="5"/>
      <c r="BC115" s="7"/>
      <c r="BD115" s="6"/>
      <c r="BE115" s="3"/>
      <c r="BF115" s="5"/>
      <c r="BG115" s="5"/>
      <c r="BH115" s="7"/>
      <c r="BI115" s="6"/>
      <c r="BJ115" s="3"/>
      <c r="BK115" s="5"/>
      <c r="BL115" s="5"/>
      <c r="BM115" s="7"/>
      <c r="BN115" s="6"/>
      <c r="BO115" s="4"/>
      <c r="BP115" s="5"/>
      <c r="BQ115" s="5"/>
      <c r="BR115" s="7"/>
      <c r="BT115" s="3"/>
      <c r="BU115" s="5"/>
      <c r="BV115" s="5"/>
      <c r="BW115" s="7"/>
      <c r="BX115" s="6"/>
      <c r="BY115" s="4"/>
      <c r="BZ115" s="5"/>
      <c r="CA115" s="5"/>
      <c r="CB115" s="7"/>
      <c r="CD115" s="3"/>
      <c r="CE115" s="5"/>
      <c r="CF115" s="5"/>
      <c r="CG115" s="7"/>
      <c r="CH115" s="6"/>
      <c r="CI115" s="6"/>
      <c r="CJ115" s="4"/>
      <c r="CK115" s="5"/>
      <c r="CL115" s="5"/>
      <c r="CO115" s="3"/>
      <c r="CP115" s="5"/>
      <c r="CQ115" s="5"/>
      <c r="CS115" s="214"/>
    </row>
    <row r="116" spans="3:97" s="1" customFormat="1">
      <c r="C116" s="477" t="s">
        <v>100</v>
      </c>
      <c r="D116" s="1038" t="s">
        <v>98</v>
      </c>
      <c r="E116" s="1038"/>
      <c r="F116" s="1039" t="s">
        <v>641</v>
      </c>
      <c r="G116" s="1039"/>
      <c r="H116" s="1039"/>
      <c r="I116" s="1039"/>
      <c r="J116" s="277" t="s">
        <v>395</v>
      </c>
      <c r="K116" s="1040" t="s">
        <v>394</v>
      </c>
      <c r="L116" s="1040"/>
      <c r="M116" s="275" t="s">
        <v>91</v>
      </c>
      <c r="N116" s="276" t="s">
        <v>90</v>
      </c>
      <c r="O116" s="275" t="s">
        <v>89</v>
      </c>
      <c r="P116" s="424" t="s">
        <v>340</v>
      </c>
      <c r="Q116" s="6"/>
      <c r="R116" s="5"/>
      <c r="S116" s="8"/>
      <c r="T116" s="8"/>
      <c r="U116" s="7"/>
      <c r="V116" s="6"/>
      <c r="W116" s="7"/>
      <c r="X116" s="5"/>
      <c r="Y116" s="8"/>
      <c r="Z116" s="8"/>
      <c r="AA116" s="7"/>
      <c r="AB116" s="6"/>
      <c r="AC116" s="7"/>
      <c r="AD116" s="6"/>
      <c r="AE116" s="3"/>
      <c r="AF116" s="5"/>
      <c r="AG116" s="5"/>
      <c r="AH116" s="5"/>
      <c r="AI116" s="7"/>
      <c r="AJ116" s="224"/>
      <c r="AK116" s="3"/>
      <c r="AL116" s="5"/>
      <c r="AM116" s="5"/>
      <c r="AN116" s="5"/>
      <c r="AO116" s="7"/>
      <c r="AP116" s="3"/>
      <c r="AQ116" s="5"/>
      <c r="AR116" s="5"/>
      <c r="AS116" s="7"/>
      <c r="AT116" s="6"/>
      <c r="AU116" s="3"/>
      <c r="AV116" s="5"/>
      <c r="AW116" s="5"/>
      <c r="AX116" s="7"/>
      <c r="AY116" s="6"/>
      <c r="AZ116" s="3"/>
      <c r="BA116" s="5"/>
      <c r="BB116" s="5"/>
      <c r="BC116" s="7"/>
      <c r="BD116" s="6"/>
      <c r="BE116" s="3"/>
      <c r="BF116" s="5"/>
      <c r="BG116" s="5"/>
      <c r="BH116" s="7"/>
      <c r="BI116" s="6"/>
      <c r="BJ116" s="3"/>
      <c r="BK116" s="5"/>
      <c r="BL116" s="5"/>
      <c r="BM116" s="7"/>
      <c r="BN116" s="6"/>
      <c r="BO116" s="4"/>
      <c r="BP116" s="5"/>
      <c r="BQ116" s="5"/>
      <c r="BR116" s="7"/>
      <c r="BT116" s="3"/>
      <c r="BU116" s="5"/>
      <c r="BV116" s="5"/>
      <c r="BW116" s="7"/>
      <c r="BX116" s="6"/>
      <c r="BY116" s="4"/>
      <c r="BZ116" s="5"/>
      <c r="CA116" s="5"/>
      <c r="CB116" s="7"/>
      <c r="CD116" s="3"/>
      <c r="CE116" s="5"/>
      <c r="CF116" s="5"/>
      <c r="CG116" s="7"/>
      <c r="CH116" s="6"/>
      <c r="CI116" s="6"/>
      <c r="CJ116" s="4"/>
      <c r="CK116" s="5"/>
      <c r="CL116" s="5"/>
      <c r="CO116" s="3"/>
      <c r="CP116" s="5"/>
      <c r="CQ116" s="5"/>
      <c r="CS116" s="6"/>
    </row>
    <row r="117" spans="3:97" s="1" customFormat="1" ht="15.2" customHeight="1">
      <c r="C117" s="476">
        <v>3</v>
      </c>
      <c r="D117" s="475" t="s">
        <v>611</v>
      </c>
      <c r="E117" s="270"/>
      <c r="F117" s="474" t="s">
        <v>723</v>
      </c>
      <c r="G117" s="474" t="s">
        <v>722</v>
      </c>
      <c r="H117" s="474" t="s">
        <v>721</v>
      </c>
      <c r="I117" s="474" t="s">
        <v>720</v>
      </c>
      <c r="J117" s="473">
        <v>939.39</v>
      </c>
      <c r="K117" s="431">
        <v>42491</v>
      </c>
      <c r="L117" s="431">
        <v>42521</v>
      </c>
      <c r="M117" s="300" t="s">
        <v>715</v>
      </c>
      <c r="N117" s="433">
        <v>42490</v>
      </c>
      <c r="O117" s="472">
        <v>42490</v>
      </c>
      <c r="P117" s="439">
        <v>42005</v>
      </c>
      <c r="Q117" s="6"/>
      <c r="R117" s="5"/>
      <c r="S117" s="8"/>
      <c r="T117" s="8"/>
      <c r="U117" s="7"/>
      <c r="V117" s="6"/>
      <c r="W117" s="7"/>
      <c r="X117" s="5"/>
      <c r="Y117" s="8"/>
      <c r="Z117" s="8"/>
      <c r="AA117" s="7"/>
      <c r="AB117" s="6"/>
      <c r="AC117" s="7"/>
      <c r="AD117" s="6"/>
      <c r="AE117" s="3"/>
      <c r="AF117" s="5"/>
      <c r="AG117" s="5"/>
      <c r="AH117" s="5"/>
      <c r="AI117" s="7"/>
      <c r="AJ117" s="224"/>
      <c r="AK117" s="3"/>
      <c r="AL117" s="5"/>
      <c r="AM117" s="5"/>
      <c r="AN117" s="5"/>
      <c r="AO117" s="7"/>
      <c r="AP117" s="3"/>
      <c r="AQ117" s="5"/>
      <c r="AR117" s="5"/>
      <c r="AS117" s="7"/>
      <c r="AT117" s="6"/>
      <c r="AU117" s="3"/>
      <c r="AV117" s="5"/>
      <c r="AW117" s="5"/>
      <c r="AX117" s="7"/>
      <c r="AY117" s="6"/>
      <c r="AZ117" s="3"/>
      <c r="BA117" s="5"/>
      <c r="BB117" s="5"/>
      <c r="BC117" s="7"/>
      <c r="BD117" s="6"/>
      <c r="BE117" s="3"/>
      <c r="BF117" s="5"/>
      <c r="BG117" s="5"/>
      <c r="BH117" s="7"/>
      <c r="BI117" s="6"/>
      <c r="BJ117" s="3"/>
      <c r="BK117" s="5"/>
      <c r="BL117" s="5"/>
      <c r="BM117" s="7"/>
      <c r="BN117" s="6"/>
      <c r="BO117" s="4"/>
      <c r="BP117" s="5"/>
      <c r="BQ117" s="5"/>
      <c r="BR117" s="7"/>
      <c r="BT117" s="3"/>
      <c r="BU117" s="5"/>
      <c r="BV117" s="5"/>
      <c r="BW117" s="7"/>
      <c r="BX117" s="6"/>
      <c r="BY117" s="4"/>
      <c r="BZ117" s="5"/>
      <c r="CA117" s="5"/>
      <c r="CB117" s="7"/>
      <c r="CD117" s="3"/>
      <c r="CE117" s="5"/>
      <c r="CF117" s="5"/>
      <c r="CG117" s="7"/>
      <c r="CH117" s="244"/>
      <c r="CI117" s="244"/>
      <c r="CJ117" s="4"/>
      <c r="CK117" s="5"/>
      <c r="CL117" s="5"/>
      <c r="CO117" s="3"/>
      <c r="CP117" s="5"/>
      <c r="CQ117" s="5"/>
      <c r="CS117" s="6"/>
    </row>
    <row r="118" spans="3:97" s="1" customFormat="1">
      <c r="C118" s="477" t="s">
        <v>100</v>
      </c>
      <c r="D118" s="1038" t="s">
        <v>98</v>
      </c>
      <c r="E118" s="1038"/>
      <c r="F118" s="1039" t="s">
        <v>639</v>
      </c>
      <c r="G118" s="1039"/>
      <c r="H118" s="1039"/>
      <c r="I118" s="1039"/>
      <c r="J118" s="277" t="s">
        <v>395</v>
      </c>
      <c r="K118" s="1040" t="s">
        <v>394</v>
      </c>
      <c r="L118" s="1040"/>
      <c r="M118" s="275" t="s">
        <v>91</v>
      </c>
      <c r="N118" s="276" t="s">
        <v>90</v>
      </c>
      <c r="O118" s="275" t="s">
        <v>89</v>
      </c>
      <c r="P118" s="424" t="s">
        <v>340</v>
      </c>
      <c r="Q118" s="6"/>
      <c r="R118" s="5"/>
      <c r="S118" s="8"/>
      <c r="T118" s="8"/>
      <c r="U118" s="7"/>
      <c r="V118" s="6"/>
      <c r="W118" s="7"/>
      <c r="X118" s="5"/>
      <c r="Y118" s="8"/>
      <c r="Z118" s="8"/>
      <c r="AA118" s="7"/>
      <c r="AB118" s="6"/>
      <c r="AC118" s="7"/>
      <c r="AD118" s="6"/>
      <c r="AE118" s="3"/>
      <c r="AF118" s="5"/>
      <c r="AG118" s="5"/>
      <c r="AH118" s="5"/>
      <c r="AI118" s="7"/>
      <c r="AJ118" s="224"/>
      <c r="AK118" s="3"/>
      <c r="AL118" s="5"/>
      <c r="AM118" s="5"/>
      <c r="AN118" s="5"/>
      <c r="AO118" s="7"/>
      <c r="AP118" s="3"/>
      <c r="AQ118" s="5"/>
      <c r="AR118" s="5"/>
      <c r="AS118" s="7"/>
      <c r="AT118" s="6"/>
      <c r="AU118" s="3"/>
      <c r="AV118" s="5"/>
      <c r="AW118" s="5"/>
      <c r="AX118" s="7"/>
      <c r="AY118" s="6"/>
      <c r="AZ118" s="3"/>
      <c r="BA118" s="5"/>
      <c r="BB118" s="5"/>
      <c r="BC118" s="7"/>
      <c r="BD118" s="6"/>
      <c r="BE118" s="3"/>
      <c r="BF118" s="5"/>
      <c r="BG118" s="5"/>
      <c r="BH118" s="7"/>
      <c r="BI118" s="6"/>
      <c r="BJ118" s="3"/>
      <c r="BK118" s="5"/>
      <c r="BL118" s="5"/>
      <c r="BM118" s="7"/>
      <c r="BN118" s="6"/>
      <c r="BO118" s="4"/>
      <c r="BP118" s="5"/>
      <c r="BQ118" s="5"/>
      <c r="BR118" s="7"/>
      <c r="BT118" s="3"/>
      <c r="BU118" s="5"/>
      <c r="BV118" s="5"/>
      <c r="BW118" s="7"/>
      <c r="BX118" s="6"/>
      <c r="BY118" s="4"/>
      <c r="BZ118" s="5"/>
      <c r="CA118" s="5"/>
      <c r="CB118" s="7"/>
      <c r="CD118" s="3"/>
      <c r="CE118" s="5"/>
      <c r="CF118" s="5"/>
      <c r="CG118" s="7"/>
      <c r="CH118" s="224"/>
      <c r="CI118" s="224"/>
      <c r="CJ118" s="4"/>
      <c r="CK118" s="5"/>
      <c r="CL118" s="5"/>
      <c r="CO118" s="3"/>
      <c r="CP118" s="5"/>
      <c r="CQ118" s="5"/>
      <c r="CS118" s="95"/>
    </row>
    <row r="119" spans="3:97" s="1" customFormat="1">
      <c r="C119" s="476">
        <v>4</v>
      </c>
      <c r="D119" s="475" t="s">
        <v>638</v>
      </c>
      <c r="E119" s="270"/>
      <c r="F119" s="474" t="s">
        <v>719</v>
      </c>
      <c r="G119" s="474" t="s">
        <v>718</v>
      </c>
      <c r="H119" s="474" t="s">
        <v>717</v>
      </c>
      <c r="I119" s="474" t="s">
        <v>716</v>
      </c>
      <c r="J119" s="473">
        <v>908.07</v>
      </c>
      <c r="K119" s="431">
        <v>42522</v>
      </c>
      <c r="L119" s="431">
        <v>42551</v>
      </c>
      <c r="M119" s="300" t="s">
        <v>715</v>
      </c>
      <c r="N119" s="433">
        <v>42521</v>
      </c>
      <c r="O119" s="472">
        <v>42521</v>
      </c>
      <c r="P119" s="439">
        <v>42005</v>
      </c>
      <c r="Q119" s="6"/>
      <c r="R119" s="5"/>
      <c r="S119" s="8"/>
      <c r="T119" s="8"/>
      <c r="U119" s="7"/>
      <c r="V119" s="6"/>
      <c r="W119" s="7"/>
      <c r="X119" s="5"/>
      <c r="Y119" s="8"/>
      <c r="Z119" s="8"/>
      <c r="AA119" s="7"/>
      <c r="AB119" s="6"/>
      <c r="AC119" s="7"/>
      <c r="AD119" s="6"/>
      <c r="AE119" s="3"/>
      <c r="AF119" s="5"/>
      <c r="AG119" s="5"/>
      <c r="AH119" s="5"/>
      <c r="AI119" s="7"/>
      <c r="AJ119" s="265"/>
      <c r="AK119" s="3"/>
      <c r="AL119" s="5"/>
      <c r="AM119" s="5"/>
      <c r="AN119" s="5"/>
      <c r="AO119" s="7"/>
      <c r="AP119" s="3"/>
      <c r="AQ119" s="5"/>
      <c r="AR119" s="5"/>
      <c r="AS119" s="7"/>
      <c r="AT119" s="6"/>
      <c r="AU119" s="3"/>
      <c r="AV119" s="5"/>
      <c r="AW119" s="5"/>
      <c r="AX119" s="7"/>
      <c r="AY119" s="6"/>
      <c r="AZ119" s="3"/>
      <c r="BA119" s="5"/>
      <c r="BB119" s="5"/>
      <c r="BC119" s="7"/>
      <c r="BD119" s="6"/>
      <c r="BE119" s="3"/>
      <c r="BF119" s="5"/>
      <c r="BG119" s="5"/>
      <c r="BH119" s="7"/>
      <c r="BI119" s="6"/>
      <c r="BJ119" s="3"/>
      <c r="BK119" s="5"/>
      <c r="BL119" s="5"/>
      <c r="BM119" s="7"/>
      <c r="BN119" s="6"/>
      <c r="BO119" s="4"/>
      <c r="BP119" s="5"/>
      <c r="BQ119" s="5"/>
      <c r="BR119" s="7"/>
      <c r="BT119" s="3"/>
      <c r="BU119" s="5"/>
      <c r="BV119" s="5"/>
      <c r="BW119" s="7"/>
      <c r="BX119" s="6"/>
      <c r="BY119" s="4"/>
      <c r="BZ119" s="5"/>
      <c r="CA119" s="5"/>
      <c r="CB119" s="7"/>
      <c r="CD119" s="3"/>
      <c r="CE119" s="5"/>
      <c r="CF119" s="5"/>
      <c r="CG119" s="7"/>
      <c r="CH119" s="224"/>
      <c r="CI119" s="224"/>
      <c r="CJ119" s="4"/>
      <c r="CK119" s="5"/>
      <c r="CL119" s="5"/>
      <c r="CO119" s="3"/>
      <c r="CP119" s="5"/>
      <c r="CQ119" s="5"/>
      <c r="CS119" s="6"/>
    </row>
    <row r="120" spans="3:97" s="1" customFormat="1">
      <c r="C120" s="476">
        <v>5</v>
      </c>
      <c r="D120" s="475" t="s">
        <v>646</v>
      </c>
      <c r="E120" s="270"/>
      <c r="F120" s="474" t="s">
        <v>719</v>
      </c>
      <c r="G120" s="474" t="s">
        <v>718</v>
      </c>
      <c r="H120" s="474" t="s">
        <v>717</v>
      </c>
      <c r="I120" s="474" t="s">
        <v>716</v>
      </c>
      <c r="J120" s="473">
        <v>1030.95</v>
      </c>
      <c r="K120" s="431">
        <v>42522</v>
      </c>
      <c r="L120" s="431">
        <v>42551</v>
      </c>
      <c r="M120" s="300" t="s">
        <v>715</v>
      </c>
      <c r="N120" s="433">
        <v>42521</v>
      </c>
      <c r="O120" s="472">
        <v>42521</v>
      </c>
      <c r="P120" s="439">
        <v>42005</v>
      </c>
      <c r="Q120" s="6"/>
      <c r="R120" s="5"/>
      <c r="S120" s="8"/>
      <c r="T120" s="8"/>
      <c r="U120" s="7"/>
      <c r="V120" s="6"/>
      <c r="W120" s="7"/>
      <c r="X120" s="5"/>
      <c r="Y120" s="8"/>
      <c r="Z120" s="8"/>
      <c r="AA120" s="7"/>
      <c r="AB120" s="6"/>
      <c r="AC120" s="7"/>
      <c r="AD120" s="6"/>
      <c r="AE120" s="3"/>
      <c r="AF120" s="5"/>
      <c r="AG120" s="5"/>
      <c r="AH120" s="5"/>
      <c r="AI120" s="7"/>
      <c r="AJ120" s="265"/>
      <c r="AK120" s="3"/>
      <c r="AL120" s="5"/>
      <c r="AM120" s="5"/>
      <c r="AN120" s="5"/>
      <c r="AO120" s="7"/>
      <c r="AP120" s="3"/>
      <c r="AQ120" s="5"/>
      <c r="AR120" s="5"/>
      <c r="AS120" s="7"/>
      <c r="AT120" s="6"/>
      <c r="AU120" s="3"/>
      <c r="AV120" s="5"/>
      <c r="AW120" s="5"/>
      <c r="AX120" s="7"/>
      <c r="AY120" s="6"/>
      <c r="AZ120" s="3"/>
      <c r="BA120" s="5"/>
      <c r="BB120" s="5"/>
      <c r="BC120" s="7"/>
      <c r="BD120" s="6"/>
      <c r="BE120" s="3"/>
      <c r="BF120" s="5"/>
      <c r="BG120" s="5"/>
      <c r="BH120" s="7"/>
      <c r="BI120" s="6"/>
      <c r="BJ120" s="3"/>
      <c r="BK120" s="5"/>
      <c r="BL120" s="5"/>
      <c r="BM120" s="7"/>
      <c r="BN120" s="6"/>
      <c r="BO120" s="4"/>
      <c r="BP120" s="5"/>
      <c r="BQ120" s="5"/>
      <c r="BR120" s="7"/>
      <c r="BT120" s="3"/>
      <c r="BU120" s="5"/>
      <c r="BV120" s="5"/>
      <c r="BW120" s="7"/>
      <c r="BX120" s="6"/>
      <c r="BY120" s="4"/>
      <c r="BZ120" s="5"/>
      <c r="CA120" s="5"/>
      <c r="CB120" s="7"/>
      <c r="CD120" s="3"/>
      <c r="CE120" s="5"/>
      <c r="CF120" s="5"/>
      <c r="CG120" s="7"/>
      <c r="CH120" s="224"/>
      <c r="CI120" s="224"/>
      <c r="CJ120" s="4"/>
      <c r="CK120" s="5"/>
      <c r="CL120" s="5"/>
      <c r="CO120" s="3"/>
      <c r="CP120" s="5"/>
      <c r="CQ120" s="5"/>
      <c r="CS120" s="6"/>
    </row>
    <row r="121" spans="3:97" s="1" customFormat="1">
      <c r="C121" s="275" t="s">
        <v>100</v>
      </c>
      <c r="D121" s="1038" t="s">
        <v>98</v>
      </c>
      <c r="E121" s="1038"/>
      <c r="F121" s="1039" t="s">
        <v>633</v>
      </c>
      <c r="G121" s="1039"/>
      <c r="H121" s="1039"/>
      <c r="I121" s="1039"/>
      <c r="J121" s="277" t="s">
        <v>395</v>
      </c>
      <c r="K121" s="1040" t="s">
        <v>394</v>
      </c>
      <c r="L121" s="1040"/>
      <c r="M121" s="275" t="s">
        <v>91</v>
      </c>
      <c r="N121" s="276" t="s">
        <v>90</v>
      </c>
      <c r="O121" s="275" t="s">
        <v>89</v>
      </c>
      <c r="P121" s="424" t="s">
        <v>340</v>
      </c>
      <c r="Q121" s="6"/>
      <c r="R121" s="5"/>
      <c r="S121" s="8"/>
      <c r="T121" s="8"/>
      <c r="U121" s="7"/>
      <c r="V121" s="6"/>
      <c r="W121" s="7"/>
      <c r="X121" s="5"/>
      <c r="Y121" s="8"/>
      <c r="Z121" s="8"/>
      <c r="AA121" s="7"/>
      <c r="AB121" s="6"/>
      <c r="AC121" s="7"/>
      <c r="AD121" s="6"/>
      <c r="AE121" s="3"/>
      <c r="AF121" s="5"/>
      <c r="AG121" s="5"/>
      <c r="AH121" s="5"/>
      <c r="AI121" s="7"/>
      <c r="AJ121" s="265"/>
      <c r="AK121" s="3"/>
      <c r="AL121" s="5"/>
      <c r="AM121" s="5"/>
      <c r="AN121" s="5"/>
      <c r="AO121" s="7"/>
      <c r="AP121" s="3"/>
      <c r="AQ121" s="5"/>
      <c r="AR121" s="5"/>
      <c r="AS121" s="7"/>
      <c r="AT121" s="6"/>
      <c r="AU121" s="3"/>
      <c r="AV121" s="5"/>
      <c r="AW121" s="5"/>
      <c r="AX121" s="7"/>
      <c r="AY121" s="6"/>
      <c r="AZ121" s="3"/>
      <c r="BA121" s="5"/>
      <c r="BB121" s="5"/>
      <c r="BC121" s="7"/>
      <c r="BD121" s="6"/>
      <c r="BE121" s="3"/>
      <c r="BF121" s="5"/>
      <c r="BG121" s="5"/>
      <c r="BH121" s="7"/>
      <c r="BI121" s="6"/>
      <c r="BJ121" s="3"/>
      <c r="BK121" s="5"/>
      <c r="BL121" s="5"/>
      <c r="BM121" s="7"/>
      <c r="BN121" s="6"/>
      <c r="BO121" s="4"/>
      <c r="BP121" s="5"/>
      <c r="BQ121" s="5"/>
      <c r="BR121" s="7"/>
      <c r="BT121" s="3"/>
      <c r="BU121" s="5"/>
      <c r="BV121" s="5"/>
      <c r="BW121" s="7"/>
      <c r="BX121" s="6"/>
      <c r="BY121" s="4"/>
      <c r="BZ121" s="5"/>
      <c r="CA121" s="5"/>
      <c r="CB121" s="7"/>
      <c r="CD121" s="3"/>
      <c r="CE121" s="5"/>
      <c r="CF121" s="5"/>
      <c r="CG121" s="7"/>
      <c r="CH121" s="224"/>
      <c r="CI121" s="224"/>
      <c r="CJ121" s="4"/>
      <c r="CK121" s="5"/>
      <c r="CL121" s="5"/>
      <c r="CO121" s="3"/>
      <c r="CP121" s="5"/>
      <c r="CQ121" s="5"/>
      <c r="CS121" s="6"/>
    </row>
    <row r="122" spans="3:97" s="1" customFormat="1">
      <c r="C122" s="275" t="s">
        <v>100</v>
      </c>
      <c r="D122" s="1038" t="s">
        <v>98</v>
      </c>
      <c r="E122" s="1038"/>
      <c r="F122" s="1039" t="s">
        <v>631</v>
      </c>
      <c r="G122" s="1039"/>
      <c r="H122" s="1039"/>
      <c r="I122" s="1039"/>
      <c r="J122" s="277" t="s">
        <v>395</v>
      </c>
      <c r="K122" s="1040" t="s">
        <v>394</v>
      </c>
      <c r="L122" s="1040"/>
      <c r="M122" s="275" t="s">
        <v>91</v>
      </c>
      <c r="N122" s="276" t="s">
        <v>90</v>
      </c>
      <c r="O122" s="275" t="s">
        <v>89</v>
      </c>
      <c r="P122" s="424" t="s">
        <v>340</v>
      </c>
      <c r="Q122" s="6"/>
      <c r="R122" s="5"/>
      <c r="S122" s="8"/>
      <c r="T122" s="8"/>
      <c r="U122" s="7"/>
      <c r="V122" s="6"/>
      <c r="W122" s="7"/>
      <c r="X122" s="5"/>
      <c r="Y122" s="8"/>
      <c r="Z122" s="8"/>
      <c r="AA122" s="7"/>
      <c r="AB122" s="6"/>
      <c r="AC122" s="7"/>
      <c r="AD122" s="6"/>
      <c r="AE122" s="3"/>
      <c r="AF122" s="5"/>
      <c r="AG122" s="5"/>
      <c r="AH122" s="5"/>
      <c r="AI122" s="7"/>
      <c r="AJ122" s="265"/>
      <c r="AK122" s="3"/>
      <c r="AL122" s="5"/>
      <c r="AM122" s="5"/>
      <c r="AN122" s="5"/>
      <c r="AO122" s="7"/>
      <c r="AP122" s="3"/>
      <c r="AQ122" s="5"/>
      <c r="AR122" s="5"/>
      <c r="AS122" s="7"/>
      <c r="AT122" s="6"/>
      <c r="AU122" s="3"/>
      <c r="AV122" s="5"/>
      <c r="AW122" s="5"/>
      <c r="AX122" s="7"/>
      <c r="AY122" s="6"/>
      <c r="AZ122" s="3"/>
      <c r="BA122" s="5"/>
      <c r="BB122" s="5"/>
      <c r="BC122" s="7"/>
      <c r="BD122" s="6"/>
      <c r="BE122" s="3"/>
      <c r="BF122" s="5"/>
      <c r="BG122" s="5"/>
      <c r="BH122" s="7"/>
      <c r="BI122" s="6"/>
      <c r="BJ122" s="3"/>
      <c r="BK122" s="5"/>
      <c r="BL122" s="5"/>
      <c r="BM122" s="7"/>
      <c r="BN122" s="6"/>
      <c r="BO122" s="4"/>
      <c r="BP122" s="5"/>
      <c r="BQ122" s="5"/>
      <c r="BR122" s="7"/>
      <c r="BT122" s="3"/>
      <c r="BU122" s="5"/>
      <c r="BV122" s="5"/>
      <c r="BW122" s="7"/>
      <c r="BX122" s="6"/>
      <c r="BY122" s="4"/>
      <c r="BZ122" s="5"/>
      <c r="CA122" s="5"/>
      <c r="CB122" s="7"/>
      <c r="CD122" s="3"/>
      <c r="CE122" s="5"/>
      <c r="CF122" s="5"/>
      <c r="CG122" s="7"/>
      <c r="CH122" s="224"/>
      <c r="CI122" s="224"/>
      <c r="CJ122" s="4"/>
      <c r="CK122" s="5"/>
      <c r="CL122" s="5"/>
      <c r="CO122" s="3"/>
      <c r="CP122" s="5"/>
      <c r="CQ122" s="5"/>
      <c r="CS122" s="6"/>
    </row>
    <row r="123" spans="3:97" s="1" customFormat="1">
      <c r="C123" s="275" t="s">
        <v>100</v>
      </c>
      <c r="D123" s="1038" t="s">
        <v>98</v>
      </c>
      <c r="E123" s="1038"/>
      <c r="F123" s="1039" t="s">
        <v>625</v>
      </c>
      <c r="G123" s="1039"/>
      <c r="H123" s="1039"/>
      <c r="I123" s="1039"/>
      <c r="J123" s="277" t="s">
        <v>395</v>
      </c>
      <c r="K123" s="1040" t="s">
        <v>394</v>
      </c>
      <c r="L123" s="1040"/>
      <c r="M123" s="275" t="s">
        <v>91</v>
      </c>
      <c r="N123" s="276" t="s">
        <v>90</v>
      </c>
      <c r="O123" s="275" t="s">
        <v>89</v>
      </c>
      <c r="P123" s="424" t="s">
        <v>340</v>
      </c>
      <c r="Q123" s="6"/>
      <c r="R123" s="5"/>
      <c r="S123" s="8"/>
      <c r="T123" s="8"/>
      <c r="U123" s="7"/>
      <c r="V123" s="6"/>
      <c r="W123" s="7"/>
      <c r="X123" s="5"/>
      <c r="Y123" s="8"/>
      <c r="Z123" s="8"/>
      <c r="AA123" s="7"/>
      <c r="AB123" s="6"/>
      <c r="AC123" s="7"/>
      <c r="AD123" s="6"/>
      <c r="AE123" s="3"/>
      <c r="AF123" s="5"/>
      <c r="AG123" s="5"/>
      <c r="AH123" s="5"/>
      <c r="AI123" s="7"/>
      <c r="AJ123" s="265"/>
      <c r="AK123" s="3"/>
      <c r="AL123" s="5"/>
      <c r="AM123" s="5"/>
      <c r="AN123" s="5"/>
      <c r="AO123" s="7"/>
      <c r="AP123" s="3"/>
      <c r="AQ123" s="5"/>
      <c r="AR123" s="5"/>
      <c r="AS123" s="7"/>
      <c r="AT123" s="6"/>
      <c r="AU123" s="3"/>
      <c r="AV123" s="5"/>
      <c r="AW123" s="5"/>
      <c r="AX123" s="7"/>
      <c r="AY123" s="6"/>
      <c r="AZ123" s="3"/>
      <c r="BA123" s="5"/>
      <c r="BB123" s="5"/>
      <c r="BC123" s="7"/>
      <c r="BD123" s="6"/>
      <c r="BE123" s="3"/>
      <c r="BF123" s="5"/>
      <c r="BG123" s="5"/>
      <c r="BH123" s="7"/>
      <c r="BI123" s="6"/>
      <c r="BJ123" s="3"/>
      <c r="BK123" s="5"/>
      <c r="BL123" s="5"/>
      <c r="BM123" s="7"/>
      <c r="BN123" s="6"/>
      <c r="BO123" s="4"/>
      <c r="BP123" s="5"/>
      <c r="BQ123" s="5"/>
      <c r="BR123" s="7"/>
      <c r="BT123" s="3"/>
      <c r="BU123" s="5"/>
      <c r="BV123" s="5"/>
      <c r="BW123" s="7"/>
      <c r="BX123" s="6"/>
      <c r="BY123" s="4"/>
      <c r="BZ123" s="5"/>
      <c r="CA123" s="5"/>
      <c r="CB123" s="7"/>
      <c r="CD123" s="3"/>
      <c r="CE123" s="5"/>
      <c r="CF123" s="5"/>
      <c r="CG123" s="7"/>
      <c r="CH123" s="226"/>
      <c r="CI123" s="226"/>
      <c r="CJ123" s="4"/>
      <c r="CK123" s="5"/>
      <c r="CL123" s="5"/>
      <c r="CO123" s="3"/>
      <c r="CP123" s="5"/>
      <c r="CQ123" s="5"/>
      <c r="CS123" s="6"/>
    </row>
    <row r="124" spans="3:97" s="1" customFormat="1">
      <c r="C124" s="275" t="s">
        <v>100</v>
      </c>
      <c r="D124" s="1038" t="s">
        <v>98</v>
      </c>
      <c r="E124" s="1038"/>
      <c r="F124" s="1039" t="s">
        <v>618</v>
      </c>
      <c r="G124" s="1039"/>
      <c r="H124" s="1039"/>
      <c r="I124" s="1039"/>
      <c r="J124" s="277" t="s">
        <v>395</v>
      </c>
      <c r="K124" s="1040" t="s">
        <v>394</v>
      </c>
      <c r="L124" s="1040"/>
      <c r="M124" s="275" t="s">
        <v>91</v>
      </c>
      <c r="N124" s="276" t="s">
        <v>90</v>
      </c>
      <c r="O124" s="275" t="s">
        <v>89</v>
      </c>
      <c r="P124" s="424" t="s">
        <v>340</v>
      </c>
      <c r="Q124" s="6"/>
      <c r="R124" s="5"/>
      <c r="S124" s="8"/>
      <c r="T124" s="8"/>
      <c r="U124" s="7"/>
      <c r="V124" s="6"/>
      <c r="W124" s="7"/>
      <c r="X124" s="5"/>
      <c r="Y124" s="8"/>
      <c r="Z124" s="8"/>
      <c r="AA124" s="7"/>
      <c r="AB124" s="6"/>
      <c r="AC124" s="7"/>
      <c r="AD124" s="6"/>
      <c r="AE124" s="3"/>
      <c r="AF124" s="5"/>
      <c r="AG124" s="5"/>
      <c r="AH124" s="5"/>
      <c r="AI124" s="7"/>
      <c r="AJ124" s="265"/>
      <c r="AK124" s="3"/>
      <c r="AL124" s="5"/>
      <c r="AM124" s="5"/>
      <c r="AN124" s="5"/>
      <c r="AO124" s="7"/>
      <c r="AP124" s="3"/>
      <c r="AQ124" s="5"/>
      <c r="AR124" s="5"/>
      <c r="AS124" s="7"/>
      <c r="AT124" s="6"/>
      <c r="AU124" s="3"/>
      <c r="AV124" s="5"/>
      <c r="AW124" s="5"/>
      <c r="AX124" s="7"/>
      <c r="AY124" s="6"/>
      <c r="AZ124" s="3"/>
      <c r="BA124" s="5"/>
      <c r="BB124" s="5"/>
      <c r="BC124" s="7"/>
      <c r="BD124" s="6"/>
      <c r="BE124" s="3"/>
      <c r="BF124" s="5"/>
      <c r="BG124" s="5"/>
      <c r="BH124" s="7"/>
      <c r="BI124" s="6"/>
      <c r="BJ124" s="3"/>
      <c r="BK124" s="5"/>
      <c r="BL124" s="5"/>
      <c r="BM124" s="7"/>
      <c r="BN124" s="6"/>
      <c r="BO124" s="4"/>
      <c r="BP124" s="5"/>
      <c r="BQ124" s="5"/>
      <c r="BR124" s="7"/>
      <c r="BT124" s="3"/>
      <c r="BU124" s="5"/>
      <c r="BV124" s="5"/>
      <c r="BW124" s="7"/>
      <c r="BX124" s="6"/>
      <c r="BY124" s="4"/>
      <c r="BZ124" s="5"/>
      <c r="CA124" s="5"/>
      <c r="CB124" s="7"/>
      <c r="CD124" s="3"/>
      <c r="CE124" s="5"/>
      <c r="CF124" s="5"/>
      <c r="CG124" s="7"/>
      <c r="CH124" s="224"/>
      <c r="CI124" s="224"/>
      <c r="CJ124" s="4"/>
      <c r="CK124" s="5"/>
      <c r="CL124" s="5"/>
      <c r="CO124" s="3"/>
      <c r="CP124" s="5"/>
      <c r="CQ124" s="5"/>
      <c r="CS124" s="6"/>
    </row>
    <row r="125" spans="3:97" s="1" customFormat="1">
      <c r="C125" s="275" t="s">
        <v>100</v>
      </c>
      <c r="D125" s="1038" t="s">
        <v>98</v>
      </c>
      <c r="E125" s="1038"/>
      <c r="F125" s="1039" t="s">
        <v>612</v>
      </c>
      <c r="G125" s="1039"/>
      <c r="H125" s="1039"/>
      <c r="I125" s="1039"/>
      <c r="J125" s="277" t="s">
        <v>395</v>
      </c>
      <c r="K125" s="1040" t="s">
        <v>394</v>
      </c>
      <c r="L125" s="1040"/>
      <c r="M125" s="275" t="s">
        <v>91</v>
      </c>
      <c r="N125" s="276" t="s">
        <v>90</v>
      </c>
      <c r="O125" s="275" t="s">
        <v>89</v>
      </c>
      <c r="P125" s="424" t="s">
        <v>340</v>
      </c>
      <c r="Q125" s="6"/>
      <c r="R125" s="5"/>
      <c r="S125" s="8"/>
      <c r="T125" s="8"/>
      <c r="U125" s="7"/>
      <c r="V125" s="6"/>
      <c r="W125" s="7"/>
      <c r="X125" s="5"/>
      <c r="Y125" s="8"/>
      <c r="Z125" s="8"/>
      <c r="AA125" s="7"/>
      <c r="AB125" s="6"/>
      <c r="AC125" s="7"/>
      <c r="AD125" s="6"/>
      <c r="AE125" s="3"/>
      <c r="AF125" s="5"/>
      <c r="AG125" s="5"/>
      <c r="AH125" s="5"/>
      <c r="AI125" s="7"/>
      <c r="AJ125" s="265"/>
      <c r="AK125" s="3"/>
      <c r="AL125" s="5"/>
      <c r="AM125" s="5"/>
      <c r="AN125" s="5"/>
      <c r="AO125" s="7"/>
      <c r="AP125" s="3"/>
      <c r="AQ125" s="5"/>
      <c r="AR125" s="5"/>
      <c r="AS125" s="7"/>
      <c r="AT125" s="6"/>
      <c r="AU125" s="3"/>
      <c r="AV125" s="5"/>
      <c r="AW125" s="5"/>
      <c r="AX125" s="7"/>
      <c r="AY125" s="6"/>
      <c r="AZ125" s="3"/>
      <c r="BA125" s="5"/>
      <c r="BB125" s="5"/>
      <c r="BC125" s="7"/>
      <c r="BD125" s="6"/>
      <c r="BE125" s="3"/>
      <c r="BF125" s="5"/>
      <c r="BG125" s="5"/>
      <c r="BH125" s="7"/>
      <c r="BI125" s="6"/>
      <c r="BJ125" s="3"/>
      <c r="BK125" s="5"/>
      <c r="BL125" s="5"/>
      <c r="BM125" s="7"/>
      <c r="BN125" s="6"/>
      <c r="BO125" s="4"/>
      <c r="BP125" s="5"/>
      <c r="BQ125" s="5"/>
      <c r="BR125" s="7"/>
      <c r="BT125" s="3"/>
      <c r="BU125" s="5"/>
      <c r="BV125" s="5"/>
      <c r="BW125" s="7"/>
      <c r="BX125" s="6"/>
      <c r="BY125" s="4"/>
      <c r="BZ125" s="5"/>
      <c r="CA125" s="5"/>
      <c r="CB125" s="7"/>
      <c r="CD125" s="3"/>
      <c r="CE125" s="5"/>
      <c r="CF125" s="5"/>
      <c r="CG125" s="7"/>
      <c r="CH125" s="224"/>
      <c r="CI125" s="224"/>
      <c r="CJ125" s="4"/>
      <c r="CK125" s="5"/>
      <c r="CL125" s="5"/>
      <c r="CO125" s="3"/>
      <c r="CP125" s="5"/>
      <c r="CQ125" s="5"/>
      <c r="CS125" s="6"/>
    </row>
    <row r="126" spans="3:97" s="1" customFormat="1">
      <c r="C126" s="275" t="s">
        <v>100</v>
      </c>
      <c r="D126" s="1038" t="s">
        <v>98</v>
      </c>
      <c r="E126" s="1038"/>
      <c r="F126" s="1039" t="s">
        <v>714</v>
      </c>
      <c r="G126" s="1039"/>
      <c r="H126" s="1039"/>
      <c r="I126" s="1039"/>
      <c r="J126" s="277" t="s">
        <v>395</v>
      </c>
      <c r="K126" s="1040" t="s">
        <v>394</v>
      </c>
      <c r="L126" s="1040"/>
      <c r="M126" s="275" t="s">
        <v>91</v>
      </c>
      <c r="N126" s="276" t="s">
        <v>90</v>
      </c>
      <c r="O126" s="275" t="s">
        <v>89</v>
      </c>
      <c r="P126" s="424" t="s">
        <v>340</v>
      </c>
      <c r="Q126" s="6"/>
      <c r="R126" s="5"/>
      <c r="S126" s="8"/>
      <c r="T126" s="8"/>
      <c r="U126" s="7"/>
      <c r="V126" s="6"/>
      <c r="W126" s="7"/>
      <c r="X126" s="5"/>
      <c r="Y126" s="8"/>
      <c r="Z126" s="8"/>
      <c r="AA126" s="7"/>
      <c r="AB126" s="6"/>
      <c r="AC126" s="7"/>
      <c r="AD126" s="6"/>
      <c r="AE126" s="3"/>
      <c r="AF126" s="5"/>
      <c r="AG126" s="5"/>
      <c r="AH126" s="5"/>
      <c r="AI126" s="7"/>
      <c r="AJ126" s="265"/>
      <c r="AK126" s="3"/>
      <c r="AL126" s="5"/>
      <c r="AM126" s="5"/>
      <c r="AN126" s="5"/>
      <c r="AO126" s="7"/>
      <c r="AP126" s="3"/>
      <c r="AQ126" s="5"/>
      <c r="AR126" s="5"/>
      <c r="AS126" s="7"/>
      <c r="AT126" s="6"/>
      <c r="AU126" s="3"/>
      <c r="AV126" s="5"/>
      <c r="AW126" s="5"/>
      <c r="AX126" s="7"/>
      <c r="AY126" s="6"/>
      <c r="AZ126" s="3"/>
      <c r="BA126" s="5"/>
      <c r="BB126" s="5"/>
      <c r="BC126" s="7"/>
      <c r="BD126" s="6"/>
      <c r="BE126" s="3"/>
      <c r="BF126" s="5"/>
      <c r="BG126" s="5"/>
      <c r="BH126" s="7"/>
      <c r="BI126" s="6"/>
      <c r="BJ126" s="3"/>
      <c r="BK126" s="5"/>
      <c r="BL126" s="5"/>
      <c r="BM126" s="7"/>
      <c r="BN126" s="6"/>
      <c r="BO126" s="4"/>
      <c r="BP126" s="5"/>
      <c r="BQ126" s="5"/>
      <c r="BR126" s="7"/>
      <c r="BT126" s="3"/>
      <c r="BU126" s="5"/>
      <c r="BV126" s="5"/>
      <c r="BW126" s="7"/>
      <c r="BX126" s="6"/>
      <c r="BY126" s="4"/>
      <c r="BZ126" s="5"/>
      <c r="CA126" s="5"/>
      <c r="CB126" s="7"/>
      <c r="CD126" s="3"/>
      <c r="CE126" s="5"/>
      <c r="CF126" s="5"/>
      <c r="CG126" s="7"/>
      <c r="CH126" s="224"/>
      <c r="CI126" s="224"/>
      <c r="CJ126" s="4"/>
      <c r="CK126" s="5"/>
      <c r="CL126" s="5"/>
      <c r="CO126" s="3"/>
      <c r="CP126" s="5"/>
      <c r="CQ126" s="5"/>
      <c r="CS126" s="6"/>
    </row>
    <row r="127" spans="3:97" s="1" customFormat="1">
      <c r="C127" s="466"/>
      <c r="D127" s="471"/>
      <c r="E127" s="471"/>
      <c r="F127" s="470"/>
      <c r="G127" s="470"/>
      <c r="H127" s="470"/>
      <c r="I127" s="470"/>
      <c r="J127" s="469"/>
      <c r="K127" s="468"/>
      <c r="L127" s="468"/>
      <c r="M127" s="466"/>
      <c r="N127" s="467"/>
      <c r="O127" s="466"/>
      <c r="P127" s="465"/>
      <c r="Q127" s="6"/>
      <c r="R127" s="5"/>
      <c r="S127" s="8"/>
      <c r="T127" s="8"/>
      <c r="U127" s="7"/>
      <c r="V127" s="6"/>
      <c r="W127" s="7"/>
      <c r="X127" s="5"/>
      <c r="Y127" s="8"/>
      <c r="Z127" s="8"/>
      <c r="AA127" s="7"/>
      <c r="AB127" s="6"/>
      <c r="AC127" s="7"/>
      <c r="AD127" s="6"/>
      <c r="AE127" s="3"/>
      <c r="AF127" s="5"/>
      <c r="AG127" s="5"/>
      <c r="AH127" s="5"/>
      <c r="AI127" s="7"/>
      <c r="AJ127" s="265"/>
      <c r="AK127" s="3"/>
      <c r="AL127" s="5"/>
      <c r="AM127" s="5"/>
      <c r="AN127" s="5"/>
      <c r="AO127" s="7"/>
      <c r="AP127" s="3"/>
      <c r="AQ127" s="5"/>
      <c r="AR127" s="5"/>
      <c r="AS127" s="7"/>
      <c r="AT127" s="6"/>
      <c r="AU127" s="3"/>
      <c r="AV127" s="5"/>
      <c r="AW127" s="5"/>
      <c r="AX127" s="7"/>
      <c r="AY127" s="6"/>
      <c r="AZ127" s="3"/>
      <c r="BA127" s="5"/>
      <c r="BB127" s="5"/>
      <c r="BC127" s="7"/>
      <c r="BD127" s="6"/>
      <c r="BE127" s="3"/>
      <c r="BF127" s="5"/>
      <c r="BG127" s="5"/>
      <c r="BH127" s="7"/>
      <c r="BI127" s="6"/>
      <c r="BJ127" s="3"/>
      <c r="BK127" s="5"/>
      <c r="BL127" s="5"/>
      <c r="BM127" s="7"/>
      <c r="BN127" s="6"/>
      <c r="BO127" s="4"/>
      <c r="BP127" s="5"/>
      <c r="BQ127" s="5"/>
      <c r="BR127" s="7"/>
      <c r="BT127" s="3"/>
      <c r="BU127" s="5"/>
      <c r="BV127" s="5"/>
      <c r="BW127" s="7"/>
      <c r="BX127" s="6"/>
      <c r="BY127" s="4"/>
      <c r="BZ127" s="5"/>
      <c r="CA127" s="5"/>
      <c r="CB127" s="7"/>
      <c r="CD127" s="3"/>
      <c r="CE127" s="5"/>
      <c r="CF127" s="5"/>
      <c r="CG127" s="7"/>
      <c r="CH127" s="224"/>
      <c r="CI127" s="224"/>
      <c r="CJ127" s="4"/>
      <c r="CK127" s="5"/>
      <c r="CL127" s="5"/>
      <c r="CO127" s="3"/>
      <c r="CP127" s="5"/>
      <c r="CQ127" s="5"/>
      <c r="CS127" s="6"/>
    </row>
    <row r="128" spans="3:97" s="1" customFormat="1">
      <c r="C128" s="127"/>
      <c r="D128" s="270"/>
      <c r="E128" s="270"/>
      <c r="F128" s="170"/>
      <c r="G128" s="170"/>
      <c r="H128" s="170"/>
      <c r="I128" s="170"/>
      <c r="J128" s="279"/>
      <c r="K128" s="268"/>
      <c r="L128" s="268"/>
      <c r="M128" s="127"/>
      <c r="N128" s="26"/>
      <c r="O128" s="127"/>
      <c r="P128" s="464"/>
      <c r="Q128" s="6"/>
      <c r="R128" s="5"/>
      <c r="S128" s="8"/>
      <c r="T128" s="8"/>
      <c r="U128" s="7"/>
      <c r="V128" s="6"/>
      <c r="W128" s="7"/>
      <c r="X128" s="5"/>
      <c r="Y128" s="8"/>
      <c r="Z128" s="8"/>
      <c r="AA128" s="7"/>
      <c r="AB128" s="6"/>
      <c r="AC128" s="7"/>
      <c r="AD128" s="6"/>
      <c r="AE128" s="3"/>
      <c r="AF128" s="5"/>
      <c r="AG128" s="5"/>
      <c r="AH128" s="5"/>
      <c r="AI128" s="7"/>
      <c r="AJ128" s="265"/>
      <c r="AK128" s="3"/>
      <c r="AL128" s="5"/>
      <c r="AM128" s="5"/>
      <c r="AN128" s="5"/>
      <c r="AO128" s="7"/>
      <c r="AP128" s="3"/>
      <c r="AQ128" s="5"/>
      <c r="AR128" s="5"/>
      <c r="AS128" s="7"/>
      <c r="AT128" s="6"/>
      <c r="AU128" s="3"/>
      <c r="AV128" s="5"/>
      <c r="AW128" s="5"/>
      <c r="AX128" s="7"/>
      <c r="AY128" s="6"/>
      <c r="AZ128" s="3"/>
      <c r="BA128" s="5"/>
      <c r="BB128" s="5"/>
      <c r="BC128" s="7"/>
      <c r="BD128" s="6"/>
      <c r="BE128" s="3"/>
      <c r="BF128" s="5"/>
      <c r="BG128" s="5"/>
      <c r="BH128" s="7"/>
      <c r="BI128" s="6"/>
      <c r="BJ128" s="3"/>
      <c r="BK128" s="5"/>
      <c r="BL128" s="5"/>
      <c r="BM128" s="7"/>
      <c r="BN128" s="6"/>
      <c r="BO128" s="4"/>
      <c r="BP128" s="5"/>
      <c r="BQ128" s="5"/>
      <c r="BR128" s="7"/>
      <c r="BT128" s="3"/>
      <c r="BU128" s="5"/>
      <c r="BV128" s="5"/>
      <c r="BW128" s="7"/>
      <c r="BX128" s="6"/>
      <c r="BY128" s="4"/>
      <c r="BZ128" s="5"/>
      <c r="CA128" s="5"/>
      <c r="CB128" s="7"/>
      <c r="CD128" s="3"/>
      <c r="CE128" s="5"/>
      <c r="CF128" s="5"/>
      <c r="CG128" s="7"/>
      <c r="CH128" s="224"/>
      <c r="CI128" s="224"/>
      <c r="CJ128" s="4"/>
      <c r="CK128" s="5"/>
      <c r="CL128" s="5"/>
      <c r="CO128" s="3"/>
      <c r="CP128" s="5"/>
      <c r="CQ128" s="5"/>
      <c r="CS128" s="6"/>
    </row>
    <row r="129" spans="1:125">
      <c r="A129" s="1"/>
      <c r="B129" s="1"/>
      <c r="C129" s="127"/>
      <c r="D129" s="270"/>
      <c r="E129" s="270"/>
      <c r="F129" s="170"/>
      <c r="G129" s="170"/>
      <c r="H129" s="170"/>
      <c r="I129" s="170"/>
      <c r="J129" s="279"/>
      <c r="K129" s="268"/>
      <c r="L129" s="268"/>
      <c r="M129" s="127"/>
      <c r="N129" s="26"/>
      <c r="O129" s="127"/>
      <c r="P129" s="464"/>
      <c r="AJ129" s="265"/>
      <c r="CH129" s="224"/>
      <c r="CI129" s="224"/>
      <c r="CJ129" s="1"/>
      <c r="CK129" s="1"/>
      <c r="CL129" s="1"/>
      <c r="CO129" s="1"/>
      <c r="CP129" s="1"/>
      <c r="CQ129" s="1"/>
      <c r="CS129" s="1"/>
      <c r="CT129" s="1"/>
      <c r="CU129" s="1"/>
      <c r="CV129" s="1"/>
      <c r="CY129" s="1"/>
      <c r="CZ129" s="1"/>
      <c r="DA129" s="1"/>
      <c r="DE129" s="1"/>
      <c r="DF129" s="1"/>
      <c r="DG129" s="1"/>
      <c r="DI129" s="1"/>
      <c r="DJ129" s="1"/>
      <c r="DK129" s="1"/>
      <c r="DO129" s="1"/>
      <c r="DP129" s="1"/>
      <c r="DQ129" s="1"/>
      <c r="DS129" s="1"/>
      <c r="DT129" s="1"/>
      <c r="DU129" s="1"/>
    </row>
    <row r="130" spans="1:125" ht="19.5" customHeight="1">
      <c r="A130" s="1"/>
      <c r="B130" s="1"/>
      <c r="C130" s="127"/>
      <c r="D130" s="270"/>
      <c r="E130" s="270"/>
      <c r="F130" s="170"/>
      <c r="G130" s="170"/>
      <c r="H130" s="170"/>
      <c r="I130" s="170"/>
      <c r="J130" s="279"/>
      <c r="K130" s="268"/>
      <c r="L130" s="268"/>
      <c r="M130" s="127"/>
      <c r="N130" s="26"/>
      <c r="O130" s="127"/>
      <c r="P130" s="464"/>
      <c r="AJ130" s="265"/>
      <c r="CH130" s="226"/>
      <c r="CI130" s="226"/>
      <c r="CJ130" s="1"/>
      <c r="CK130" s="1"/>
      <c r="CL130" s="1"/>
      <c r="CO130" s="1"/>
      <c r="CP130" s="1"/>
      <c r="CQ130" s="1"/>
      <c r="CS130" s="1"/>
      <c r="CT130" s="1"/>
      <c r="CU130" s="1"/>
      <c r="CV130" s="1"/>
      <c r="CY130" s="1"/>
      <c r="CZ130" s="1"/>
      <c r="DA130" s="1"/>
      <c r="DE130" s="1"/>
      <c r="DF130" s="1"/>
      <c r="DG130" s="1"/>
      <c r="DI130" s="1"/>
      <c r="DJ130" s="1"/>
      <c r="DK130" s="1"/>
      <c r="DO130" s="1"/>
      <c r="DP130" s="1"/>
      <c r="DQ130" s="1"/>
      <c r="DS130" s="1"/>
      <c r="DT130" s="1"/>
      <c r="DU130" s="1"/>
    </row>
    <row r="131" spans="1:125">
      <c r="A131" s="1"/>
      <c r="B131" s="1"/>
      <c r="C131" s="127"/>
      <c r="D131" s="270"/>
      <c r="E131" s="270"/>
      <c r="F131" s="170"/>
      <c r="G131" s="170"/>
      <c r="H131" s="170"/>
      <c r="I131" s="170"/>
      <c r="J131" s="279"/>
      <c r="K131" s="268"/>
      <c r="L131" s="268"/>
      <c r="M131" s="127"/>
      <c r="N131" s="26"/>
      <c r="O131" s="127"/>
      <c r="P131" s="464"/>
      <c r="AJ131" s="265"/>
      <c r="CH131" s="224"/>
      <c r="CI131" s="224"/>
      <c r="CJ131" s="1"/>
      <c r="CK131" s="1"/>
      <c r="CL131" s="1"/>
      <c r="CO131" s="1"/>
      <c r="CP131" s="1"/>
      <c r="CQ131" s="1"/>
      <c r="CS131" s="1"/>
      <c r="CT131" s="1"/>
      <c r="CU131" s="1"/>
      <c r="CV131" s="1"/>
      <c r="CY131" s="1"/>
      <c r="CZ131" s="1"/>
      <c r="DA131" s="1"/>
      <c r="DE131" s="1"/>
      <c r="DF131" s="1"/>
      <c r="DG131" s="1"/>
      <c r="DI131" s="1"/>
      <c r="DJ131" s="1"/>
      <c r="DK131" s="1"/>
      <c r="DO131" s="1"/>
      <c r="DP131" s="1"/>
      <c r="DQ131" s="1"/>
      <c r="DS131" s="1"/>
      <c r="DT131" s="1"/>
      <c r="DU131" s="1"/>
    </row>
    <row r="132" spans="1:125">
      <c r="A132" s="1"/>
      <c r="B132" s="1"/>
      <c r="C132" s="127"/>
      <c r="D132" s="270"/>
      <c r="E132" s="270"/>
      <c r="F132" s="170"/>
      <c r="G132" s="170"/>
      <c r="H132" s="170"/>
      <c r="I132" s="170"/>
      <c r="J132" s="279"/>
      <c r="K132" s="268"/>
      <c r="L132" s="268"/>
      <c r="M132" s="127"/>
      <c r="N132" s="26"/>
      <c r="O132" s="127"/>
      <c r="P132" s="464"/>
      <c r="AJ132" s="265"/>
      <c r="CH132" s="224"/>
      <c r="CI132" s="224"/>
      <c r="CJ132" s="1"/>
      <c r="CK132" s="1"/>
      <c r="CL132" s="1"/>
      <c r="CO132" s="1"/>
      <c r="CP132" s="1"/>
      <c r="CQ132" s="1"/>
      <c r="CS132" s="1"/>
      <c r="CT132" s="1"/>
      <c r="CU132" s="1"/>
      <c r="CV132" s="1"/>
      <c r="CY132" s="1"/>
      <c r="CZ132" s="1"/>
      <c r="DA132" s="1"/>
      <c r="DE132" s="1"/>
      <c r="DF132" s="1"/>
      <c r="DG132" s="1"/>
      <c r="DI132" s="1"/>
      <c r="DJ132" s="1"/>
      <c r="DK132" s="1"/>
      <c r="DO132" s="1"/>
      <c r="DP132" s="1"/>
      <c r="DQ132" s="1"/>
      <c r="DS132" s="1"/>
      <c r="DT132" s="1"/>
      <c r="DU132" s="1"/>
    </row>
    <row r="133" spans="1:125">
      <c r="A133" s="1"/>
      <c r="B133" s="1"/>
      <c r="AJ133" s="265"/>
      <c r="CH133" s="224"/>
      <c r="CI133" s="224"/>
      <c r="CJ133" s="1"/>
      <c r="CK133" s="1"/>
      <c r="CL133" s="1"/>
      <c r="CO133" s="1"/>
      <c r="CP133" s="1"/>
      <c r="CQ133" s="1"/>
      <c r="CS133" s="1"/>
      <c r="CT133" s="1"/>
      <c r="CU133" s="1"/>
      <c r="CV133" s="1"/>
      <c r="CY133" s="1"/>
      <c r="CZ133" s="1"/>
      <c r="DA133" s="1"/>
      <c r="DE133" s="1"/>
      <c r="DF133" s="1"/>
      <c r="DG133" s="1"/>
      <c r="DI133" s="1"/>
      <c r="DJ133" s="1"/>
      <c r="DK133" s="1"/>
      <c r="DO133" s="1"/>
      <c r="DP133" s="1"/>
      <c r="DQ133" s="1"/>
      <c r="DS133" s="1"/>
      <c r="DT133" s="1"/>
      <c r="DU133" s="1"/>
    </row>
    <row r="134" spans="1:125">
      <c r="A134" s="1"/>
      <c r="B134" s="1"/>
      <c r="AJ134" s="265"/>
      <c r="CH134" s="215"/>
      <c r="CI134" s="215"/>
      <c r="CJ134" s="1"/>
      <c r="CK134" s="1"/>
      <c r="CL134" s="1"/>
      <c r="CO134" s="1"/>
      <c r="CP134" s="1"/>
      <c r="CQ134" s="1"/>
      <c r="CS134" s="1"/>
      <c r="CT134" s="1"/>
      <c r="CU134" s="1"/>
      <c r="CV134" s="1"/>
      <c r="CY134" s="1"/>
      <c r="CZ134" s="1"/>
      <c r="DA134" s="1"/>
      <c r="DE134" s="1"/>
      <c r="DF134" s="1"/>
      <c r="DG134" s="1"/>
      <c r="DI134" s="1"/>
      <c r="DJ134" s="1"/>
      <c r="DK134" s="1"/>
      <c r="DO134" s="1"/>
      <c r="DP134" s="1"/>
      <c r="DQ134" s="1"/>
      <c r="DS134" s="1"/>
      <c r="DT134" s="1"/>
      <c r="DU134" s="1"/>
    </row>
    <row r="135" spans="1:125" ht="15.75">
      <c r="A135" s="1"/>
      <c r="B135" s="1"/>
      <c r="E135" s="1121" t="s">
        <v>713</v>
      </c>
      <c r="F135" s="1121"/>
      <c r="G135" s="1121"/>
      <c r="H135" s="1121"/>
      <c r="I135" s="1121"/>
      <c r="AJ135" s="265"/>
      <c r="CH135" s="215"/>
      <c r="CI135" s="215"/>
      <c r="CJ135" s="1"/>
      <c r="CK135" s="1"/>
      <c r="CL135" s="1"/>
      <c r="CO135" s="1"/>
      <c r="CP135" s="1"/>
      <c r="CQ135" s="1"/>
      <c r="CS135" s="1"/>
      <c r="CT135" s="1"/>
      <c r="CU135" s="1"/>
      <c r="CV135" s="1"/>
      <c r="CY135" s="1"/>
      <c r="CZ135" s="1"/>
      <c r="DA135" s="1"/>
      <c r="DE135" s="1"/>
      <c r="DF135" s="1"/>
      <c r="DG135" s="1"/>
      <c r="DI135" s="1"/>
      <c r="DJ135" s="1"/>
      <c r="DK135" s="1"/>
      <c r="DO135" s="1"/>
      <c r="DP135" s="1"/>
      <c r="DQ135" s="1"/>
      <c r="DS135" s="1"/>
      <c r="DT135" s="1"/>
      <c r="DU135" s="1"/>
    </row>
    <row r="136" spans="1:125" ht="19.5" customHeight="1">
      <c r="A136" s="1"/>
      <c r="B136" s="1"/>
      <c r="AJ136" s="265"/>
      <c r="CH136" s="215"/>
      <c r="CI136" s="215"/>
      <c r="CJ136" s="1"/>
      <c r="CK136" s="1"/>
      <c r="CL136" s="1"/>
      <c r="CO136" s="1"/>
      <c r="CP136" s="1"/>
      <c r="CQ136" s="1"/>
      <c r="CS136" s="1"/>
      <c r="CT136" s="1"/>
      <c r="CU136" s="1"/>
      <c r="CV136" s="1"/>
      <c r="CY136" s="1"/>
      <c r="CZ136" s="1"/>
      <c r="DA136" s="1"/>
      <c r="DE136" s="1"/>
      <c r="DF136" s="1"/>
      <c r="DG136" s="1"/>
      <c r="DI136" s="1"/>
      <c r="DJ136" s="1"/>
      <c r="DK136" s="1"/>
      <c r="DO136" s="1"/>
      <c r="DP136" s="1"/>
      <c r="DQ136" s="1"/>
      <c r="DS136" s="1"/>
      <c r="DT136" s="1"/>
      <c r="DU136" s="1"/>
    </row>
    <row r="137" spans="1:125">
      <c r="A137" s="1"/>
      <c r="B137" s="1"/>
      <c r="E137" s="463" t="s">
        <v>712</v>
      </c>
      <c r="AJ137" s="265"/>
      <c r="CH137" s="215"/>
      <c r="CI137" s="215"/>
      <c r="CJ137" s="1"/>
      <c r="CK137" s="1"/>
      <c r="CL137" s="1"/>
      <c r="CO137" s="1"/>
      <c r="CP137" s="1"/>
      <c r="CQ137" s="1"/>
      <c r="CS137" s="1"/>
      <c r="CT137" s="1"/>
      <c r="CU137" s="1"/>
      <c r="CV137" s="1"/>
      <c r="CY137" s="1"/>
      <c r="CZ137" s="1"/>
      <c r="DA137" s="1"/>
      <c r="DE137" s="1"/>
      <c r="DF137" s="1"/>
      <c r="DG137" s="1"/>
      <c r="DI137" s="1"/>
      <c r="DJ137" s="1"/>
      <c r="DK137" s="1"/>
      <c r="DO137" s="1"/>
      <c r="DP137" s="1"/>
      <c r="DQ137" s="1"/>
      <c r="DS137" s="1"/>
      <c r="DT137" s="1"/>
      <c r="DU137" s="1"/>
    </row>
    <row r="138" spans="1:125">
      <c r="A138" s="1"/>
      <c r="B138" s="1"/>
      <c r="E138" s="263" t="s">
        <v>711</v>
      </c>
      <c r="F138" s="263" t="s">
        <v>710</v>
      </c>
      <c r="G138" s="462" t="s">
        <v>702</v>
      </c>
      <c r="H138" s="462" t="s">
        <v>709</v>
      </c>
      <c r="AJ138" s="265"/>
      <c r="CH138" s="215"/>
      <c r="CI138" s="215"/>
      <c r="CJ138" s="1"/>
      <c r="CK138" s="1"/>
      <c r="CL138" s="1"/>
      <c r="CO138" s="1"/>
      <c r="CP138" s="1"/>
      <c r="CQ138" s="1"/>
      <c r="CS138" s="1"/>
      <c r="CT138" s="1"/>
      <c r="CU138" s="1"/>
      <c r="CV138" s="1"/>
      <c r="CY138" s="1"/>
      <c r="CZ138" s="1"/>
      <c r="DA138" s="1"/>
      <c r="DE138" s="1"/>
      <c r="DF138" s="1"/>
      <c r="DG138" s="1"/>
      <c r="DI138" s="1"/>
      <c r="DJ138" s="1"/>
      <c r="DK138" s="1"/>
      <c r="DO138" s="1"/>
      <c r="DP138" s="1"/>
      <c r="DQ138" s="1"/>
      <c r="DS138" s="1"/>
      <c r="DT138" s="1"/>
      <c r="DU138" s="1"/>
    </row>
    <row r="139" spans="1:125" ht="16.5">
      <c r="A139" s="1"/>
      <c r="B139" s="1"/>
      <c r="E139" s="1" t="s">
        <v>702</v>
      </c>
      <c r="F139" s="1" t="s">
        <v>701</v>
      </c>
      <c r="G139" s="458">
        <v>52</v>
      </c>
      <c r="H139" s="461">
        <f>525*G139</f>
        <v>27300</v>
      </c>
      <c r="AJ139" s="265"/>
      <c r="CH139" s="215"/>
      <c r="CI139" s="215"/>
      <c r="CJ139" s="1"/>
      <c r="CK139" s="1"/>
      <c r="CL139" s="1"/>
      <c r="CO139" s="1"/>
      <c r="CP139" s="1"/>
      <c r="CQ139" s="1"/>
      <c r="CS139" s="1"/>
      <c r="CT139" s="1"/>
      <c r="CU139" s="1"/>
      <c r="CV139" s="1"/>
      <c r="CY139" s="1"/>
      <c r="CZ139" s="1"/>
      <c r="DA139" s="1"/>
      <c r="DE139" s="1"/>
      <c r="DF139" s="1"/>
      <c r="DG139" s="1"/>
      <c r="DI139" s="1"/>
      <c r="DJ139" s="1"/>
      <c r="DK139" s="1"/>
      <c r="DO139" s="1"/>
      <c r="DP139" s="1"/>
      <c r="DQ139" s="1"/>
      <c r="DS139" s="1"/>
      <c r="DT139" s="1"/>
      <c r="DU139" s="1"/>
    </row>
    <row r="140" spans="1:125" ht="16.5">
      <c r="A140" s="1"/>
      <c r="B140" s="1"/>
      <c r="E140" s="1" t="s">
        <v>708</v>
      </c>
      <c r="F140" s="1" t="s">
        <v>707</v>
      </c>
      <c r="G140" s="458">
        <v>4</v>
      </c>
      <c r="H140" s="461">
        <f>525*G140</f>
        <v>2100</v>
      </c>
      <c r="AJ140" s="265"/>
      <c r="CH140" s="215"/>
      <c r="CI140" s="215"/>
      <c r="CJ140" s="1"/>
      <c r="CK140" s="1"/>
      <c r="CL140" s="1"/>
      <c r="CO140" s="1"/>
      <c r="CP140" s="1"/>
      <c r="CQ140" s="1"/>
      <c r="CS140" s="1"/>
      <c r="CT140" s="1"/>
      <c r="CU140" s="1"/>
      <c r="CV140" s="1"/>
      <c r="CY140" s="1"/>
      <c r="CZ140" s="1"/>
      <c r="DA140" s="1"/>
      <c r="DE140" s="1"/>
      <c r="DF140" s="1"/>
      <c r="DG140" s="1"/>
      <c r="DI140" s="1"/>
      <c r="DJ140" s="1"/>
      <c r="DK140" s="1"/>
      <c r="DO140" s="1"/>
      <c r="DP140" s="1"/>
      <c r="DQ140" s="1"/>
      <c r="DS140" s="1"/>
      <c r="DT140" s="1"/>
      <c r="DU140" s="1"/>
    </row>
    <row r="141" spans="1:125" ht="16.5">
      <c r="A141" s="1"/>
      <c r="B141" s="1"/>
      <c r="E141" s="1" t="s">
        <v>551</v>
      </c>
      <c r="F141" s="1" t="s">
        <v>706</v>
      </c>
      <c r="G141" s="458">
        <v>2</v>
      </c>
      <c r="H141" s="461">
        <f>525*G141</f>
        <v>1050</v>
      </c>
      <c r="AJ141" s="265"/>
      <c r="CH141" s="215"/>
      <c r="CI141" s="215"/>
      <c r="CJ141" s="1"/>
      <c r="CK141" s="1"/>
      <c r="CL141" s="1"/>
      <c r="CO141" s="1"/>
      <c r="CP141" s="1"/>
      <c r="CQ141" s="1"/>
      <c r="CS141" s="1"/>
      <c r="CT141" s="1"/>
      <c r="CU141" s="1"/>
      <c r="CV141" s="1"/>
      <c r="CY141" s="1"/>
      <c r="CZ141" s="1"/>
      <c r="DA141" s="1"/>
      <c r="DE141" s="1"/>
      <c r="DF141" s="1"/>
      <c r="DG141" s="1"/>
      <c r="DI141" s="1"/>
      <c r="DJ141" s="1"/>
      <c r="DK141" s="1"/>
      <c r="DO141" s="1"/>
      <c r="DP141" s="1"/>
      <c r="DQ141" s="1"/>
      <c r="DS141" s="1"/>
      <c r="DT141" s="1"/>
      <c r="DU141" s="1"/>
    </row>
    <row r="142" spans="1:125" ht="19.5" customHeight="1">
      <c r="E142" s="1" t="s">
        <v>705</v>
      </c>
      <c r="F142" s="1" t="s">
        <v>704</v>
      </c>
      <c r="G142" s="458">
        <v>2</v>
      </c>
      <c r="H142" s="461">
        <f>525*G142</f>
        <v>1050</v>
      </c>
      <c r="AJ142" s="265"/>
      <c r="CH142" s="215"/>
      <c r="CI142" s="215"/>
      <c r="CJ142" s="1"/>
      <c r="CK142" s="1"/>
      <c r="CL142" s="1"/>
      <c r="CO142" s="1"/>
      <c r="CP142" s="1"/>
      <c r="CQ142" s="1"/>
      <c r="CS142" s="1"/>
      <c r="CT142" s="1"/>
      <c r="CU142" s="1"/>
      <c r="CV142" s="1"/>
      <c r="CY142" s="1"/>
      <c r="CZ142" s="1"/>
      <c r="DA142" s="1"/>
      <c r="DE142" s="1"/>
      <c r="DF142" s="1"/>
      <c r="DG142" s="1"/>
      <c r="DI142" s="1"/>
      <c r="DJ142" s="1"/>
      <c r="DK142" s="1"/>
      <c r="DO142" s="1"/>
      <c r="DP142" s="1"/>
      <c r="DQ142" s="1"/>
      <c r="DS142" s="1"/>
      <c r="DT142" s="1"/>
      <c r="DU142" s="1"/>
    </row>
    <row r="143" spans="1:125" ht="15.75">
      <c r="H143" s="457">
        <f>SUM(H139:H142)</f>
        <v>31500</v>
      </c>
      <c r="AJ143" s="265"/>
      <c r="CH143" s="215"/>
      <c r="CI143" s="215"/>
      <c r="CJ143" s="1"/>
      <c r="CK143" s="1"/>
      <c r="CL143" s="1"/>
      <c r="CO143" s="1"/>
      <c r="CP143" s="1"/>
      <c r="CQ143" s="1"/>
      <c r="CS143" s="1"/>
      <c r="CT143" s="1"/>
      <c r="CU143" s="1"/>
      <c r="CV143" s="1"/>
      <c r="CY143" s="1"/>
      <c r="CZ143" s="1"/>
      <c r="DA143" s="1"/>
      <c r="DE143" s="1"/>
      <c r="DF143" s="1"/>
      <c r="DG143" s="1"/>
      <c r="DI143" s="1"/>
      <c r="DJ143" s="1"/>
      <c r="DK143" s="1"/>
      <c r="DO143" s="1"/>
      <c r="DP143" s="1"/>
      <c r="DQ143" s="1"/>
      <c r="DS143" s="1"/>
      <c r="DT143" s="1"/>
      <c r="DU143" s="1"/>
    </row>
    <row r="144" spans="1:125">
      <c r="E144" s="460" t="s">
        <v>703</v>
      </c>
      <c r="H144" s="459"/>
      <c r="AJ144" s="265"/>
      <c r="CH144" s="215"/>
      <c r="CI144" s="215"/>
      <c r="CJ144" s="1"/>
      <c r="CK144" s="1"/>
      <c r="CL144" s="1"/>
      <c r="CO144" s="1"/>
      <c r="CP144" s="1"/>
      <c r="CQ144" s="1"/>
      <c r="CS144" s="1"/>
      <c r="CT144" s="1"/>
      <c r="CU144" s="1"/>
      <c r="CV144" s="1"/>
      <c r="CY144" s="1"/>
      <c r="CZ144" s="1"/>
      <c r="DA144" s="1"/>
      <c r="DE144" s="1"/>
      <c r="DF144" s="1"/>
      <c r="DG144" s="1"/>
      <c r="DI144" s="1"/>
      <c r="DJ144" s="1"/>
      <c r="DK144" s="1"/>
      <c r="DO144" s="1"/>
      <c r="DP144" s="1"/>
      <c r="DQ144" s="1"/>
      <c r="DS144" s="1"/>
      <c r="DT144" s="1"/>
      <c r="DU144" s="1"/>
    </row>
    <row r="145" spans="1:97" s="1" customFormat="1" ht="16.5">
      <c r="A145" s="13"/>
      <c r="B145" s="10"/>
      <c r="C145" s="10"/>
      <c r="E145" s="1" t="s">
        <v>702</v>
      </c>
      <c r="F145" s="1" t="s">
        <v>701</v>
      </c>
      <c r="G145" s="458">
        <v>52</v>
      </c>
      <c r="H145" s="457">
        <f>150*G145</f>
        <v>7800</v>
      </c>
      <c r="J145" s="12"/>
      <c r="N145" s="11"/>
      <c r="O145" s="10"/>
      <c r="P145" s="9"/>
      <c r="Q145" s="6"/>
      <c r="R145" s="5"/>
      <c r="S145" s="8"/>
      <c r="T145" s="8"/>
      <c r="U145" s="7"/>
      <c r="V145" s="6"/>
      <c r="W145" s="7"/>
      <c r="X145" s="5"/>
      <c r="Y145" s="8"/>
      <c r="Z145" s="8"/>
      <c r="AA145" s="7"/>
      <c r="AB145" s="6"/>
      <c r="AC145" s="7"/>
      <c r="AD145" s="6"/>
      <c r="AE145" s="3"/>
      <c r="AF145" s="5"/>
      <c r="AG145" s="5"/>
      <c r="AH145" s="5"/>
      <c r="AI145" s="7"/>
      <c r="AJ145" s="397"/>
      <c r="AK145" s="3"/>
      <c r="AL145" s="5"/>
      <c r="AM145" s="5"/>
      <c r="AN145" s="5"/>
      <c r="AO145" s="7"/>
      <c r="AP145" s="3"/>
      <c r="AQ145" s="5"/>
      <c r="AR145" s="5"/>
      <c r="AS145" s="7"/>
      <c r="AT145" s="6"/>
      <c r="AU145" s="3"/>
      <c r="AV145" s="5"/>
      <c r="AW145" s="5"/>
      <c r="AX145" s="7"/>
      <c r="AY145" s="6"/>
      <c r="AZ145" s="3"/>
      <c r="BA145" s="5"/>
      <c r="BB145" s="5"/>
      <c r="BC145" s="7"/>
      <c r="BD145" s="6"/>
      <c r="BE145" s="3"/>
      <c r="BF145" s="5"/>
      <c r="BG145" s="5"/>
      <c r="BH145" s="7"/>
      <c r="BI145" s="6"/>
      <c r="BJ145" s="3"/>
      <c r="BK145" s="5"/>
      <c r="BL145" s="5"/>
      <c r="BM145" s="7"/>
      <c r="BN145" s="6"/>
      <c r="BO145" s="4"/>
      <c r="BP145" s="5"/>
      <c r="BQ145" s="5"/>
      <c r="BR145" s="7"/>
      <c r="BT145" s="3"/>
      <c r="BU145" s="5"/>
      <c r="BV145" s="5"/>
      <c r="BW145" s="7"/>
      <c r="BX145" s="6"/>
      <c r="BY145" s="4"/>
      <c r="BZ145" s="5"/>
      <c r="CA145" s="5"/>
      <c r="CB145" s="7"/>
      <c r="CD145" s="3"/>
      <c r="CE145" s="5"/>
      <c r="CF145" s="5"/>
      <c r="CG145" s="7"/>
      <c r="CH145" s="215"/>
      <c r="CI145" s="215"/>
      <c r="CJ145" s="4"/>
      <c r="CK145" s="5"/>
      <c r="CL145" s="5"/>
      <c r="CO145" s="3"/>
      <c r="CP145" s="5"/>
      <c r="CQ145" s="5"/>
      <c r="CS145" s="6"/>
    </row>
    <row r="146" spans="1:97" s="1" customFormat="1" ht="15.75" thickBot="1">
      <c r="A146" s="13"/>
      <c r="B146" s="10"/>
      <c r="C146" s="10"/>
      <c r="H146" s="252"/>
      <c r="J146" s="12"/>
      <c r="N146" s="11"/>
      <c r="O146" s="10"/>
      <c r="P146" s="9"/>
      <c r="Q146" s="6"/>
      <c r="R146" s="5"/>
      <c r="S146" s="8"/>
      <c r="T146" s="8"/>
      <c r="U146" s="7"/>
      <c r="V146" s="6"/>
      <c r="W146" s="7"/>
      <c r="X146" s="5"/>
      <c r="Y146" s="8"/>
      <c r="Z146" s="8"/>
      <c r="AA146" s="7"/>
      <c r="AB146" s="6"/>
      <c r="AC146" s="7"/>
      <c r="AD146" s="6"/>
      <c r="AE146" s="3"/>
      <c r="AF146" s="5"/>
      <c r="AG146" s="5"/>
      <c r="AH146" s="5"/>
      <c r="AI146" s="7"/>
      <c r="AJ146" s="265"/>
      <c r="AK146" s="3"/>
      <c r="AL146" s="5"/>
      <c r="AM146" s="5"/>
      <c r="AN146" s="5"/>
      <c r="AO146" s="7"/>
      <c r="AP146" s="3"/>
      <c r="AQ146" s="5"/>
      <c r="AR146" s="5"/>
      <c r="AS146" s="7"/>
      <c r="AT146" s="6"/>
      <c r="AU146" s="3"/>
      <c r="AV146" s="5"/>
      <c r="AW146" s="5"/>
      <c r="AX146" s="7"/>
      <c r="AY146" s="6"/>
      <c r="AZ146" s="3"/>
      <c r="BA146" s="5"/>
      <c r="BB146" s="5"/>
      <c r="BC146" s="7"/>
      <c r="BD146" s="6"/>
      <c r="BE146" s="3"/>
      <c r="BF146" s="5"/>
      <c r="BG146" s="5"/>
      <c r="BH146" s="7"/>
      <c r="BI146" s="6"/>
      <c r="BJ146" s="3"/>
      <c r="BK146" s="5"/>
      <c r="BL146" s="5"/>
      <c r="BM146" s="7"/>
      <c r="BN146" s="6"/>
      <c r="BO146" s="4"/>
      <c r="BP146" s="5"/>
      <c r="BQ146" s="5"/>
      <c r="BR146" s="7"/>
      <c r="BT146" s="3"/>
      <c r="BU146" s="5"/>
      <c r="BV146" s="5"/>
      <c r="BW146" s="7"/>
      <c r="BX146" s="6"/>
      <c r="BY146" s="4"/>
      <c r="BZ146" s="5"/>
      <c r="CA146" s="5"/>
      <c r="CB146" s="7"/>
      <c r="CD146" s="3"/>
      <c r="CE146" s="5"/>
      <c r="CF146" s="5"/>
      <c r="CG146" s="7"/>
      <c r="CH146" s="215"/>
      <c r="CI146" s="215"/>
      <c r="CJ146" s="4"/>
      <c r="CK146" s="5"/>
      <c r="CL146" s="5"/>
      <c r="CO146" s="3"/>
      <c r="CP146" s="5"/>
      <c r="CQ146" s="5"/>
      <c r="CS146" s="6"/>
    </row>
    <row r="147" spans="1:97" s="1" customFormat="1" ht="16.5" thickBot="1">
      <c r="A147" s="13"/>
      <c r="B147" s="10"/>
      <c r="C147" s="10"/>
      <c r="F147" s="456" t="s">
        <v>700</v>
      </c>
      <c r="G147" s="455"/>
      <c r="H147" s="1122">
        <f>+H145+H143</f>
        <v>39300</v>
      </c>
      <c r="I147" s="1123"/>
      <c r="J147" s="12"/>
      <c r="N147" s="11"/>
      <c r="O147" s="10"/>
      <c r="P147" s="9"/>
      <c r="Q147" s="6"/>
      <c r="R147" s="5"/>
      <c r="S147" s="8"/>
      <c r="T147" s="8"/>
      <c r="U147" s="7"/>
      <c r="V147" s="6"/>
      <c r="W147" s="7"/>
      <c r="X147" s="5"/>
      <c r="Y147" s="8"/>
      <c r="Z147" s="8"/>
      <c r="AA147" s="7"/>
      <c r="AB147" s="6"/>
      <c r="AC147" s="7"/>
      <c r="AD147" s="6"/>
      <c r="AE147" s="3"/>
      <c r="AF147" s="5"/>
      <c r="AG147" s="5"/>
      <c r="AH147" s="5"/>
      <c r="AI147" s="7"/>
      <c r="AJ147" s="265"/>
      <c r="AK147" s="3"/>
      <c r="AL147" s="5"/>
      <c r="AM147" s="5"/>
      <c r="AN147" s="5"/>
      <c r="AO147" s="7"/>
      <c r="AP147" s="3"/>
      <c r="AQ147" s="5"/>
      <c r="AR147" s="5"/>
      <c r="AS147" s="7"/>
      <c r="AT147" s="6"/>
      <c r="AU147" s="3"/>
      <c r="AV147" s="5"/>
      <c r="AW147" s="5"/>
      <c r="AX147" s="7"/>
      <c r="AY147" s="6"/>
      <c r="AZ147" s="3"/>
      <c r="BA147" s="5"/>
      <c r="BB147" s="5"/>
      <c r="BC147" s="7"/>
      <c r="BD147" s="6"/>
      <c r="BE147" s="3"/>
      <c r="BF147" s="5"/>
      <c r="BG147" s="5"/>
      <c r="BH147" s="7"/>
      <c r="BI147" s="6"/>
      <c r="BJ147" s="3"/>
      <c r="BK147" s="5"/>
      <c r="BL147" s="5"/>
      <c r="BM147" s="7"/>
      <c r="BN147" s="6"/>
      <c r="BO147" s="4"/>
      <c r="BP147" s="5"/>
      <c r="BQ147" s="5"/>
      <c r="BR147" s="7"/>
      <c r="BT147" s="3"/>
      <c r="BU147" s="5"/>
      <c r="BV147" s="5"/>
      <c r="BW147" s="7"/>
      <c r="BX147" s="6"/>
      <c r="BY147" s="4"/>
      <c r="BZ147" s="5"/>
      <c r="CA147" s="5"/>
      <c r="CB147" s="7"/>
      <c r="CD147" s="3"/>
      <c r="CE147" s="5"/>
      <c r="CF147" s="5"/>
      <c r="CG147" s="7"/>
      <c r="CH147" s="215"/>
      <c r="CI147" s="215"/>
      <c r="CJ147" s="4"/>
      <c r="CK147" s="5"/>
      <c r="CL147" s="5"/>
      <c r="CO147" s="3"/>
      <c r="CP147" s="5"/>
      <c r="CQ147" s="5"/>
      <c r="CS147" s="6"/>
    </row>
    <row r="148" spans="1:97" s="1" customFormat="1">
      <c r="A148" s="13"/>
      <c r="B148" s="10"/>
      <c r="C148" s="10"/>
      <c r="H148" s="24"/>
      <c r="I148" s="24"/>
      <c r="J148" s="12"/>
      <c r="N148" s="11"/>
      <c r="O148" s="10"/>
      <c r="P148" s="9"/>
      <c r="Q148" s="6"/>
      <c r="R148" s="5"/>
      <c r="S148" s="8"/>
      <c r="T148" s="8"/>
      <c r="U148" s="7"/>
      <c r="V148" s="6"/>
      <c r="W148" s="7"/>
      <c r="X148" s="5"/>
      <c r="Y148" s="8"/>
      <c r="Z148" s="8"/>
      <c r="AA148" s="7"/>
      <c r="AB148" s="6"/>
      <c r="AC148" s="7"/>
      <c r="AD148" s="6"/>
      <c r="AE148" s="3"/>
      <c r="AF148" s="5"/>
      <c r="AG148" s="5"/>
      <c r="AH148" s="5"/>
      <c r="AI148" s="7"/>
      <c r="AJ148" s="265"/>
      <c r="AK148" s="3"/>
      <c r="AL148" s="5"/>
      <c r="AM148" s="5"/>
      <c r="AN148" s="5"/>
      <c r="AO148" s="7"/>
      <c r="AP148" s="3"/>
      <c r="AQ148" s="5"/>
      <c r="AR148" s="5"/>
      <c r="AS148" s="7"/>
      <c r="AT148" s="6"/>
      <c r="AU148" s="3"/>
      <c r="AV148" s="5"/>
      <c r="AW148" s="5"/>
      <c r="AX148" s="7"/>
      <c r="AY148" s="6"/>
      <c r="AZ148" s="3"/>
      <c r="BA148" s="5"/>
      <c r="BB148" s="5"/>
      <c r="BC148" s="7"/>
      <c r="BD148" s="6"/>
      <c r="BE148" s="3"/>
      <c r="BF148" s="5"/>
      <c r="BG148" s="5"/>
      <c r="BH148" s="7"/>
      <c r="BI148" s="6"/>
      <c r="BJ148" s="3"/>
      <c r="BK148" s="5"/>
      <c r="BL148" s="5"/>
      <c r="BM148" s="7"/>
      <c r="BN148" s="6"/>
      <c r="BO148" s="4"/>
      <c r="BP148" s="5"/>
      <c r="BQ148" s="5"/>
      <c r="BR148" s="7"/>
      <c r="BT148" s="3"/>
      <c r="BU148" s="5"/>
      <c r="BV148" s="5"/>
      <c r="BW148" s="7"/>
      <c r="BX148" s="6"/>
      <c r="BY148" s="4"/>
      <c r="BZ148" s="5"/>
      <c r="CA148" s="5"/>
      <c r="CB148" s="7"/>
      <c r="CD148" s="3"/>
      <c r="CE148" s="5"/>
      <c r="CF148" s="5"/>
      <c r="CG148" s="7"/>
      <c r="CH148" s="215"/>
      <c r="CI148" s="215"/>
      <c r="CJ148" s="4"/>
      <c r="CK148" s="5"/>
      <c r="CL148" s="5"/>
      <c r="CO148" s="3"/>
      <c r="CP148" s="5"/>
      <c r="CQ148" s="5"/>
      <c r="CS148" s="6"/>
    </row>
    <row r="149" spans="1:97" s="1" customFormat="1" ht="15.75">
      <c r="A149" s="13"/>
      <c r="B149" s="10"/>
      <c r="C149" s="10"/>
      <c r="E149" s="454">
        <v>42522</v>
      </c>
      <c r="G149" s="453" t="s">
        <v>699</v>
      </c>
      <c r="H149" s="1124">
        <f>+H147/12</f>
        <v>3275</v>
      </c>
      <c r="I149" s="1125"/>
      <c r="J149" s="12"/>
      <c r="N149" s="11"/>
      <c r="O149" s="10"/>
      <c r="P149" s="9"/>
      <c r="Q149" s="6"/>
      <c r="R149" s="5"/>
      <c r="S149" s="8"/>
      <c r="T149" s="8"/>
      <c r="U149" s="7"/>
      <c r="V149" s="6"/>
      <c r="W149" s="7"/>
      <c r="X149" s="5"/>
      <c r="Y149" s="8"/>
      <c r="Z149" s="8"/>
      <c r="AA149" s="7"/>
      <c r="AB149" s="6"/>
      <c r="AC149" s="7"/>
      <c r="AD149" s="6"/>
      <c r="AE149" s="3"/>
      <c r="AF149" s="5"/>
      <c r="AG149" s="5"/>
      <c r="AH149" s="5"/>
      <c r="AI149" s="7"/>
      <c r="AJ149" s="265"/>
      <c r="AK149" s="3"/>
      <c r="AL149" s="5"/>
      <c r="AM149" s="5"/>
      <c r="AN149" s="5"/>
      <c r="AO149" s="7"/>
      <c r="AP149" s="3"/>
      <c r="AQ149" s="5"/>
      <c r="AR149" s="5"/>
      <c r="AS149" s="7"/>
      <c r="AT149" s="6"/>
      <c r="AU149" s="3"/>
      <c r="AV149" s="5"/>
      <c r="AW149" s="5"/>
      <c r="AX149" s="7"/>
      <c r="AY149" s="6"/>
      <c r="AZ149" s="3"/>
      <c r="BA149" s="5"/>
      <c r="BB149" s="5"/>
      <c r="BC149" s="7"/>
      <c r="BD149" s="6"/>
      <c r="BE149" s="3"/>
      <c r="BF149" s="5"/>
      <c r="BG149" s="5"/>
      <c r="BH149" s="7"/>
      <c r="BI149" s="6"/>
      <c r="BJ149" s="3"/>
      <c r="BK149" s="5"/>
      <c r="BL149" s="5"/>
      <c r="BM149" s="7"/>
      <c r="BN149" s="6"/>
      <c r="BO149" s="4"/>
      <c r="BP149" s="5"/>
      <c r="BQ149" s="5"/>
      <c r="BR149" s="7"/>
      <c r="BT149" s="3"/>
      <c r="BU149" s="5"/>
      <c r="BV149" s="5"/>
      <c r="BW149" s="7"/>
      <c r="BX149" s="6"/>
      <c r="BY149" s="4"/>
      <c r="BZ149" s="5"/>
      <c r="CA149" s="5"/>
      <c r="CB149" s="7"/>
      <c r="CD149" s="3"/>
      <c r="CE149" s="5"/>
      <c r="CF149" s="5"/>
      <c r="CG149" s="7"/>
      <c r="CH149" s="215"/>
      <c r="CI149" s="215"/>
      <c r="CJ149" s="4"/>
      <c r="CK149" s="5"/>
      <c r="CL149" s="5"/>
      <c r="CO149" s="3"/>
      <c r="CP149" s="5"/>
      <c r="CQ149" s="5"/>
      <c r="CS149" s="6"/>
    </row>
    <row r="150" spans="1:97" s="1" customFormat="1" ht="19.5" customHeight="1">
      <c r="A150" s="13"/>
      <c r="B150" s="10"/>
      <c r="C150" s="10"/>
      <c r="J150" s="12"/>
      <c r="N150" s="11"/>
      <c r="O150" s="10"/>
      <c r="P150" s="9"/>
      <c r="Q150" s="6"/>
      <c r="R150" s="5"/>
      <c r="S150" s="8"/>
      <c r="T150" s="8"/>
      <c r="U150" s="7"/>
      <c r="V150" s="6"/>
      <c r="W150" s="7"/>
      <c r="X150" s="5"/>
      <c r="Y150" s="8"/>
      <c r="Z150" s="8"/>
      <c r="AA150" s="7"/>
      <c r="AB150" s="6"/>
      <c r="AC150" s="7"/>
      <c r="AD150" s="6"/>
      <c r="AE150" s="3"/>
      <c r="AF150" s="5"/>
      <c r="AG150" s="5"/>
      <c r="AH150" s="5"/>
      <c r="AI150" s="7"/>
      <c r="AJ150" s="265"/>
      <c r="AK150" s="3"/>
      <c r="AL150" s="5"/>
      <c r="AM150" s="5"/>
      <c r="AN150" s="5"/>
      <c r="AO150" s="7"/>
      <c r="AP150" s="3"/>
      <c r="AQ150" s="5"/>
      <c r="AR150" s="5"/>
      <c r="AS150" s="7"/>
      <c r="AT150" s="6"/>
      <c r="AU150" s="3"/>
      <c r="AV150" s="5"/>
      <c r="AW150" s="5"/>
      <c r="AX150" s="7"/>
      <c r="AY150" s="6"/>
      <c r="AZ150" s="3"/>
      <c r="BA150" s="5"/>
      <c r="BB150" s="5"/>
      <c r="BC150" s="7"/>
      <c r="BD150" s="6"/>
      <c r="BE150" s="3"/>
      <c r="BF150" s="5"/>
      <c r="BG150" s="5"/>
      <c r="BH150" s="7"/>
      <c r="BI150" s="6"/>
      <c r="BJ150" s="3"/>
      <c r="BK150" s="5"/>
      <c r="BL150" s="5"/>
      <c r="BM150" s="7"/>
      <c r="BN150" s="6"/>
      <c r="BO150" s="4"/>
      <c r="BP150" s="5"/>
      <c r="BQ150" s="5"/>
      <c r="BR150" s="7"/>
      <c r="BT150" s="3"/>
      <c r="BU150" s="5"/>
      <c r="BV150" s="5"/>
      <c r="BW150" s="7"/>
      <c r="BX150" s="6"/>
      <c r="BY150" s="4"/>
      <c r="BZ150" s="5"/>
      <c r="CA150" s="5"/>
      <c r="CB150" s="7"/>
      <c r="CD150" s="3"/>
      <c r="CE150" s="5"/>
      <c r="CF150" s="5"/>
      <c r="CG150" s="7"/>
      <c r="CH150" s="215"/>
      <c r="CI150" s="215"/>
      <c r="CJ150" s="4"/>
      <c r="CK150" s="5"/>
      <c r="CL150" s="5"/>
      <c r="CO150" s="3"/>
      <c r="CP150" s="5"/>
      <c r="CQ150" s="5"/>
      <c r="CS150" s="6"/>
    </row>
    <row r="151" spans="1:97" s="1" customFormat="1" ht="18">
      <c r="A151" s="225"/>
      <c r="B151" s="10"/>
      <c r="C151" s="1126" t="s">
        <v>698</v>
      </c>
      <c r="D151" s="1127"/>
      <c r="E151" s="1127"/>
      <c r="F151" s="1127"/>
      <c r="G151" s="1127"/>
      <c r="H151" s="1127"/>
      <c r="I151" s="1127"/>
      <c r="J151" s="1127"/>
      <c r="K151" s="1127"/>
      <c r="L151" s="1127"/>
      <c r="M151" s="1128"/>
      <c r="N151" s="11"/>
      <c r="O151" s="10"/>
      <c r="P151" s="9"/>
      <c r="Q151" s="6"/>
      <c r="R151" s="5"/>
      <c r="S151" s="8"/>
      <c r="T151" s="8"/>
      <c r="U151" s="7"/>
      <c r="V151" s="6"/>
      <c r="W151" s="7"/>
      <c r="X151" s="5"/>
      <c r="Y151" s="8"/>
      <c r="Z151" s="8"/>
      <c r="AA151" s="7"/>
      <c r="AB151" s="6"/>
      <c r="AC151" s="7"/>
      <c r="AD151" s="6"/>
      <c r="AE151" s="3"/>
      <c r="AF151" s="5"/>
      <c r="AG151" s="5"/>
      <c r="AH151" s="5"/>
      <c r="AI151" s="7"/>
      <c r="AJ151" s="265"/>
      <c r="AK151" s="3"/>
      <c r="AL151" s="5"/>
      <c r="AM151" s="5"/>
      <c r="AN151" s="5"/>
      <c r="AO151" s="7"/>
      <c r="AP151" s="3"/>
      <c r="AQ151" s="5"/>
      <c r="AR151" s="5"/>
      <c r="AS151" s="7"/>
      <c r="AT151" s="6"/>
      <c r="AU151" s="3"/>
      <c r="AV151" s="5"/>
      <c r="AW151" s="5"/>
      <c r="AX151" s="7"/>
      <c r="AY151" s="6"/>
      <c r="AZ151" s="3"/>
      <c r="BA151" s="5"/>
      <c r="BB151" s="5"/>
      <c r="BC151" s="7"/>
      <c r="BD151" s="6"/>
      <c r="BE151" s="3"/>
      <c r="BF151" s="5"/>
      <c r="BG151" s="5"/>
      <c r="BH151" s="7"/>
      <c r="BI151" s="6"/>
      <c r="BJ151" s="3"/>
      <c r="BK151" s="5"/>
      <c r="BL151" s="5"/>
      <c r="BM151" s="7"/>
      <c r="BN151" s="6"/>
      <c r="BO151" s="4"/>
      <c r="BP151" s="5"/>
      <c r="BQ151" s="5"/>
      <c r="BR151" s="7"/>
      <c r="BT151" s="3"/>
      <c r="BU151" s="5"/>
      <c r="BV151" s="5"/>
      <c r="BW151" s="7"/>
      <c r="BX151" s="6"/>
      <c r="BY151" s="4"/>
      <c r="BZ151" s="5"/>
      <c r="CA151" s="5"/>
      <c r="CB151" s="7"/>
      <c r="CD151" s="3"/>
      <c r="CE151" s="5"/>
      <c r="CF151" s="5"/>
      <c r="CG151" s="7"/>
      <c r="CH151" s="215"/>
      <c r="CI151" s="215"/>
      <c r="CJ151" s="4"/>
      <c r="CK151" s="5"/>
      <c r="CL151" s="5"/>
      <c r="CO151" s="3"/>
      <c r="CP151" s="5"/>
      <c r="CQ151" s="5"/>
      <c r="CS151" s="6"/>
    </row>
    <row r="152" spans="1:97" s="1" customFormat="1">
      <c r="A152" s="13"/>
      <c r="B152" s="10"/>
      <c r="C152" s="10"/>
      <c r="J152" s="12"/>
      <c r="N152" s="11"/>
      <c r="O152" s="10"/>
      <c r="P152" s="9"/>
      <c r="Q152" s="6"/>
      <c r="R152" s="5"/>
      <c r="S152" s="8"/>
      <c r="T152" s="8"/>
      <c r="U152" s="7"/>
      <c r="V152" s="6"/>
      <c r="W152" s="7"/>
      <c r="X152" s="5"/>
      <c r="Y152" s="8"/>
      <c r="Z152" s="8"/>
      <c r="AA152" s="7"/>
      <c r="AB152" s="6"/>
      <c r="AC152" s="7"/>
      <c r="AD152" s="6"/>
      <c r="AE152" s="3"/>
      <c r="AF152" s="5"/>
      <c r="AG152" s="5"/>
      <c r="AH152" s="5"/>
      <c r="AI152" s="7"/>
      <c r="AJ152" s="265"/>
      <c r="AK152" s="3"/>
      <c r="AL152" s="5"/>
      <c r="AM152" s="5"/>
      <c r="AN152" s="5"/>
      <c r="AO152" s="7"/>
      <c r="AP152" s="3"/>
      <c r="AQ152" s="5"/>
      <c r="AR152" s="5"/>
      <c r="AS152" s="7"/>
      <c r="AT152" s="6"/>
      <c r="AU152" s="3"/>
      <c r="AV152" s="5"/>
      <c r="AW152" s="5"/>
      <c r="AX152" s="7"/>
      <c r="AY152" s="6"/>
      <c r="AZ152" s="3"/>
      <c r="BA152" s="5"/>
      <c r="BB152" s="5"/>
      <c r="BC152" s="7"/>
      <c r="BD152" s="6"/>
      <c r="BE152" s="3"/>
      <c r="BF152" s="5"/>
      <c r="BG152" s="5"/>
      <c r="BH152" s="7"/>
      <c r="BI152" s="6"/>
      <c r="BJ152" s="3"/>
      <c r="BK152" s="5"/>
      <c r="BL152" s="5"/>
      <c r="BM152" s="7"/>
      <c r="BN152" s="6"/>
      <c r="BO152" s="4"/>
      <c r="BP152" s="5"/>
      <c r="BQ152" s="5"/>
      <c r="BR152" s="7"/>
      <c r="BT152" s="3"/>
      <c r="BU152" s="5"/>
      <c r="BV152" s="5"/>
      <c r="BW152" s="7"/>
      <c r="BX152" s="6"/>
      <c r="BY152" s="4"/>
      <c r="BZ152" s="5"/>
      <c r="CA152" s="5"/>
      <c r="CB152" s="7"/>
      <c r="CD152" s="3"/>
      <c r="CE152" s="5"/>
      <c r="CF152" s="5"/>
      <c r="CG152" s="7"/>
      <c r="CH152" s="215"/>
      <c r="CI152" s="215"/>
      <c r="CJ152" s="4"/>
      <c r="CK152" s="5"/>
      <c r="CL152" s="5"/>
      <c r="CO152" s="3"/>
      <c r="CP152" s="5"/>
      <c r="CQ152" s="5"/>
      <c r="CS152" s="6"/>
    </row>
    <row r="153" spans="1:97" s="1" customFormat="1">
      <c r="A153" s="13"/>
      <c r="B153" s="10"/>
      <c r="C153" s="275" t="s">
        <v>100</v>
      </c>
      <c r="D153" s="1038" t="s">
        <v>98</v>
      </c>
      <c r="E153" s="1038"/>
      <c r="F153" s="1039" t="s">
        <v>659</v>
      </c>
      <c r="G153" s="1039"/>
      <c r="H153" s="1039"/>
      <c r="I153" s="1039"/>
      <c r="J153" s="277" t="s">
        <v>395</v>
      </c>
      <c r="K153" s="1040" t="s">
        <v>394</v>
      </c>
      <c r="L153" s="1040"/>
      <c r="M153" s="275" t="s">
        <v>91</v>
      </c>
      <c r="N153" s="276" t="s">
        <v>90</v>
      </c>
      <c r="O153" s="275" t="s">
        <v>89</v>
      </c>
      <c r="P153" s="424" t="s">
        <v>340</v>
      </c>
      <c r="Q153" s="6"/>
      <c r="R153" s="5"/>
      <c r="S153" s="8"/>
      <c r="T153" s="8"/>
      <c r="U153" s="7"/>
      <c r="V153" s="6"/>
      <c r="W153" s="7"/>
      <c r="X153" s="5"/>
      <c r="Y153" s="8"/>
      <c r="Z153" s="8"/>
      <c r="AA153" s="7"/>
      <c r="AB153" s="6"/>
      <c r="AC153" s="7"/>
      <c r="AD153" s="6"/>
      <c r="AE153" s="3"/>
      <c r="AF153" s="5"/>
      <c r="AG153" s="5"/>
      <c r="AH153" s="5"/>
      <c r="AI153" s="7"/>
      <c r="AJ153" s="265"/>
      <c r="AK153" s="3"/>
      <c r="AL153" s="5"/>
      <c r="AM153" s="5"/>
      <c r="AN153" s="5"/>
      <c r="AO153" s="7"/>
      <c r="AP153" s="3"/>
      <c r="AQ153" s="5"/>
      <c r="AR153" s="5"/>
      <c r="AS153" s="7"/>
      <c r="AT153" s="6"/>
      <c r="AU153" s="3"/>
      <c r="AV153" s="5"/>
      <c r="AW153" s="5"/>
      <c r="AX153" s="7"/>
      <c r="AY153" s="6"/>
      <c r="AZ153" s="3"/>
      <c r="BA153" s="5"/>
      <c r="BB153" s="5"/>
      <c r="BC153" s="7"/>
      <c r="BD153" s="6"/>
      <c r="BE153" s="3"/>
      <c r="BF153" s="5"/>
      <c r="BG153" s="5"/>
      <c r="BH153" s="7"/>
      <c r="BI153" s="6"/>
      <c r="BJ153" s="3"/>
      <c r="BK153" s="5"/>
      <c r="BL153" s="5"/>
      <c r="BM153" s="7"/>
      <c r="BN153" s="6"/>
      <c r="BO153" s="4"/>
      <c r="BP153" s="5"/>
      <c r="BQ153" s="5"/>
      <c r="BR153" s="7"/>
      <c r="BT153" s="3"/>
      <c r="BU153" s="5"/>
      <c r="BV153" s="5"/>
      <c r="BW153" s="7"/>
      <c r="BX153" s="6"/>
      <c r="BY153" s="4"/>
      <c r="BZ153" s="5"/>
      <c r="CA153" s="5"/>
      <c r="CB153" s="7"/>
      <c r="CD153" s="3"/>
      <c r="CE153" s="5"/>
      <c r="CF153" s="5"/>
      <c r="CG153" s="7"/>
      <c r="CH153" s="215"/>
      <c r="CI153" s="215"/>
      <c r="CJ153" s="4"/>
      <c r="CK153" s="5"/>
      <c r="CL153" s="5"/>
      <c r="CO153" s="3"/>
      <c r="CP153" s="5"/>
      <c r="CQ153" s="5"/>
      <c r="CS153" s="6"/>
    </row>
    <row r="154" spans="1:97" s="1" customFormat="1">
      <c r="A154" s="13"/>
      <c r="B154" s="10"/>
      <c r="C154" s="426">
        <v>1</v>
      </c>
      <c r="D154" s="7" t="s">
        <v>697</v>
      </c>
      <c r="F154" s="441" t="s">
        <v>696</v>
      </c>
      <c r="G154" s="441" t="s">
        <v>695</v>
      </c>
      <c r="H154" s="441" t="s">
        <v>694</v>
      </c>
      <c r="I154" s="441" t="s">
        <v>693</v>
      </c>
      <c r="J154" s="432">
        <v>1070.0999999999999</v>
      </c>
      <c r="K154" s="431">
        <v>41640</v>
      </c>
      <c r="L154" s="431">
        <v>41670</v>
      </c>
      <c r="M154" s="300" t="s">
        <v>666</v>
      </c>
      <c r="N154" s="433">
        <v>41639</v>
      </c>
      <c r="O154" s="430">
        <f>+N154</f>
        <v>41639</v>
      </c>
      <c r="P154" s="439">
        <v>39163</v>
      </c>
      <c r="Q154" s="6"/>
      <c r="R154" s="5"/>
      <c r="S154" s="8"/>
      <c r="T154" s="8"/>
      <c r="U154" s="7"/>
      <c r="V154" s="6"/>
      <c r="W154" s="7"/>
      <c r="X154" s="5"/>
      <c r="Y154" s="8"/>
      <c r="Z154" s="8"/>
      <c r="AA154" s="7"/>
      <c r="AB154" s="6"/>
      <c r="AC154" s="7"/>
      <c r="AD154" s="224"/>
      <c r="AE154" s="3"/>
      <c r="AF154" s="5"/>
      <c r="AG154" s="5"/>
      <c r="AH154" s="5"/>
      <c r="AI154" s="7"/>
      <c r="AJ154" s="265"/>
      <c r="AK154" s="3"/>
      <c r="AL154" s="5"/>
      <c r="AM154" s="5"/>
      <c r="AN154" s="5"/>
      <c r="AO154" s="7"/>
      <c r="AP154" s="3"/>
      <c r="AQ154" s="5"/>
      <c r="AR154" s="5"/>
      <c r="AS154" s="7"/>
      <c r="AT154" s="6"/>
      <c r="AU154" s="3"/>
      <c r="AV154" s="5"/>
      <c r="AW154" s="5"/>
      <c r="AX154" s="7"/>
      <c r="AY154" s="6"/>
      <c r="AZ154" s="3"/>
      <c r="BA154" s="5"/>
      <c r="BB154" s="5"/>
      <c r="BC154" s="7"/>
      <c r="BD154" s="6"/>
      <c r="BE154" s="3"/>
      <c r="BF154" s="5"/>
      <c r="BG154" s="5"/>
      <c r="BH154" s="7"/>
      <c r="BI154" s="6"/>
      <c r="BJ154" s="3"/>
      <c r="BK154" s="5"/>
      <c r="BL154" s="5"/>
      <c r="BM154" s="7"/>
      <c r="BN154" s="6"/>
      <c r="BO154" s="4"/>
      <c r="BP154" s="5"/>
      <c r="BQ154" s="5"/>
      <c r="BR154" s="7"/>
      <c r="BT154" s="3"/>
      <c r="BU154" s="5"/>
      <c r="BV154" s="5"/>
      <c r="BW154" s="7"/>
      <c r="BX154" s="6"/>
      <c r="BY154" s="4"/>
      <c r="BZ154" s="5"/>
      <c r="CA154" s="5"/>
      <c r="CB154" s="7"/>
      <c r="CD154" s="3"/>
      <c r="CE154" s="5"/>
      <c r="CF154" s="5"/>
      <c r="CG154" s="7"/>
      <c r="CH154" s="215"/>
      <c r="CI154" s="215"/>
      <c r="CJ154" s="4"/>
      <c r="CK154" s="5"/>
      <c r="CL154" s="5"/>
      <c r="CO154" s="3"/>
      <c r="CP154" s="5"/>
      <c r="CQ154" s="5"/>
      <c r="CS154" s="6"/>
    </row>
    <row r="155" spans="1:97" s="1" customFormat="1">
      <c r="A155" s="13"/>
      <c r="B155" s="10"/>
      <c r="C155" s="275" t="s">
        <v>100</v>
      </c>
      <c r="D155" s="1038" t="s">
        <v>98</v>
      </c>
      <c r="E155" s="1038"/>
      <c r="F155" s="1039" t="s">
        <v>658</v>
      </c>
      <c r="G155" s="1039"/>
      <c r="H155" s="1039"/>
      <c r="I155" s="1039"/>
      <c r="J155" s="277" t="s">
        <v>395</v>
      </c>
      <c r="K155" s="1040" t="s">
        <v>394</v>
      </c>
      <c r="L155" s="1040"/>
      <c r="M155" s="275" t="s">
        <v>91</v>
      </c>
      <c r="N155" s="276" t="s">
        <v>90</v>
      </c>
      <c r="O155" s="275" t="s">
        <v>89</v>
      </c>
      <c r="P155" s="424" t="s">
        <v>340</v>
      </c>
      <c r="Q155" s="6"/>
      <c r="R155" s="5"/>
      <c r="S155" s="8"/>
      <c r="T155" s="8"/>
      <c r="U155" s="7"/>
      <c r="V155" s="6"/>
      <c r="W155" s="7"/>
      <c r="X155" s="5"/>
      <c r="Y155" s="8"/>
      <c r="Z155" s="8"/>
      <c r="AA155" s="7"/>
      <c r="AB155" s="6"/>
      <c r="AC155" s="7"/>
      <c r="AD155" s="224"/>
      <c r="AE155" s="3"/>
      <c r="AF155" s="5"/>
      <c r="AG155" s="5"/>
      <c r="AH155" s="5"/>
      <c r="AI155" s="7"/>
      <c r="AJ155" s="265"/>
      <c r="AK155" s="3"/>
      <c r="AL155" s="5"/>
      <c r="AM155" s="5"/>
      <c r="AN155" s="5"/>
      <c r="AO155" s="7"/>
      <c r="AP155" s="3"/>
      <c r="AQ155" s="5"/>
      <c r="AR155" s="5"/>
      <c r="AS155" s="7"/>
      <c r="AT155" s="6"/>
      <c r="AU155" s="3"/>
      <c r="AV155" s="5"/>
      <c r="AW155" s="5"/>
      <c r="AX155" s="7"/>
      <c r="AY155" s="6"/>
      <c r="AZ155" s="3"/>
      <c r="BA155" s="5"/>
      <c r="BB155" s="5"/>
      <c r="BC155" s="7"/>
      <c r="BD155" s="6"/>
      <c r="BE155" s="3"/>
      <c r="BF155" s="5"/>
      <c r="BG155" s="5"/>
      <c r="BH155" s="7"/>
      <c r="BI155" s="6"/>
      <c r="BJ155" s="3"/>
      <c r="BK155" s="5"/>
      <c r="BL155" s="5"/>
      <c r="BM155" s="7"/>
      <c r="BN155" s="6"/>
      <c r="BO155" s="4"/>
      <c r="BP155" s="5"/>
      <c r="BQ155" s="5"/>
      <c r="BR155" s="7"/>
      <c r="BT155" s="3"/>
      <c r="BU155" s="5"/>
      <c r="BV155" s="5"/>
      <c r="BW155" s="7"/>
      <c r="BX155" s="6"/>
      <c r="BY155" s="4"/>
      <c r="BZ155" s="5"/>
      <c r="CA155" s="5"/>
      <c r="CB155" s="7"/>
      <c r="CD155" s="3"/>
      <c r="CE155" s="5"/>
      <c r="CF155" s="5"/>
      <c r="CG155" s="7"/>
      <c r="CH155" s="215"/>
      <c r="CI155" s="215"/>
      <c r="CJ155" s="4"/>
      <c r="CK155" s="5"/>
      <c r="CL155" s="5"/>
      <c r="CO155" s="3"/>
      <c r="CP155" s="5"/>
      <c r="CQ155" s="5"/>
      <c r="CS155" s="160"/>
    </row>
    <row r="156" spans="1:97" s="1" customFormat="1">
      <c r="A156" s="13"/>
      <c r="B156" s="10"/>
      <c r="C156" s="426">
        <v>2</v>
      </c>
      <c r="D156" s="452" t="s">
        <v>692</v>
      </c>
      <c r="E156" s="434"/>
      <c r="F156" s="1120" t="s">
        <v>233</v>
      </c>
      <c r="G156" s="1120"/>
      <c r="H156" s="1120" t="s">
        <v>232</v>
      </c>
      <c r="I156" s="1120"/>
      <c r="J156" s="432">
        <v>2531.48</v>
      </c>
      <c r="K156" s="431">
        <v>41671</v>
      </c>
      <c r="L156" s="431">
        <v>41698</v>
      </c>
      <c r="M156" s="300" t="s">
        <v>691</v>
      </c>
      <c r="N156" s="433">
        <v>41639</v>
      </c>
      <c r="O156" s="430">
        <f>+N156</f>
        <v>41639</v>
      </c>
      <c r="P156" s="439">
        <v>25464</v>
      </c>
      <c r="Q156" s="6"/>
      <c r="R156" s="5"/>
      <c r="S156" s="8"/>
      <c r="T156" s="8"/>
      <c r="U156" s="7"/>
      <c r="V156" s="6"/>
      <c r="W156" s="7"/>
      <c r="X156" s="5"/>
      <c r="Y156" s="8"/>
      <c r="Z156" s="8"/>
      <c r="AA156" s="7"/>
      <c r="AB156" s="6"/>
      <c r="AC156" s="7"/>
      <c r="AD156" s="224"/>
      <c r="AE156" s="3"/>
      <c r="AF156" s="5"/>
      <c r="AG156" s="5"/>
      <c r="AH156" s="5"/>
      <c r="AI156" s="7"/>
      <c r="AJ156" s="265"/>
      <c r="AK156" s="3"/>
      <c r="AL156" s="5"/>
      <c r="AM156" s="5"/>
      <c r="AN156" s="5"/>
      <c r="AO156" s="7"/>
      <c r="AP156" s="3"/>
      <c r="AQ156" s="5"/>
      <c r="AR156" s="5"/>
      <c r="AS156" s="7"/>
      <c r="AT156" s="6"/>
      <c r="AU156" s="3"/>
      <c r="AV156" s="5"/>
      <c r="AW156" s="5"/>
      <c r="AX156" s="7"/>
      <c r="AY156" s="6"/>
      <c r="AZ156" s="3"/>
      <c r="BA156" s="5"/>
      <c r="BB156" s="5"/>
      <c r="BC156" s="7"/>
      <c r="BD156" s="6"/>
      <c r="BE156" s="3"/>
      <c r="BF156" s="5"/>
      <c r="BG156" s="5"/>
      <c r="BH156" s="7"/>
      <c r="BI156" s="6"/>
      <c r="BJ156" s="3"/>
      <c r="BK156" s="5"/>
      <c r="BL156" s="5"/>
      <c r="BM156" s="7"/>
      <c r="BN156" s="6"/>
      <c r="BO156" s="4"/>
      <c r="BP156" s="5"/>
      <c r="BQ156" s="5"/>
      <c r="BR156" s="7"/>
      <c r="BT156" s="3"/>
      <c r="BU156" s="5"/>
      <c r="BV156" s="5"/>
      <c r="BW156" s="7"/>
      <c r="BX156" s="6"/>
      <c r="BY156" s="4"/>
      <c r="BZ156" s="5"/>
      <c r="CA156" s="5"/>
      <c r="CB156" s="7"/>
      <c r="CD156" s="3"/>
      <c r="CE156" s="5"/>
      <c r="CF156" s="5"/>
      <c r="CG156" s="7"/>
      <c r="CH156" s="215"/>
      <c r="CI156" s="215"/>
      <c r="CJ156" s="4"/>
      <c r="CK156" s="5"/>
      <c r="CL156" s="5"/>
      <c r="CO156" s="3"/>
      <c r="CP156" s="5"/>
      <c r="CQ156" s="5"/>
      <c r="CS156" s="99"/>
    </row>
    <row r="157" spans="1:97" s="1" customFormat="1">
      <c r="A157" s="13"/>
      <c r="B157" s="10"/>
      <c r="C157" s="275" t="s">
        <v>100</v>
      </c>
      <c r="D157" s="1038" t="s">
        <v>98</v>
      </c>
      <c r="E157" s="1038"/>
      <c r="F157" s="1039" t="s">
        <v>652</v>
      </c>
      <c r="G157" s="1039"/>
      <c r="H157" s="1039"/>
      <c r="I157" s="1039"/>
      <c r="J157" s="277" t="s">
        <v>395</v>
      </c>
      <c r="K157" s="1040" t="s">
        <v>394</v>
      </c>
      <c r="L157" s="1040"/>
      <c r="M157" s="275" t="s">
        <v>91</v>
      </c>
      <c r="N157" s="276" t="s">
        <v>90</v>
      </c>
      <c r="O157" s="275" t="s">
        <v>89</v>
      </c>
      <c r="P157" s="424" t="s">
        <v>340</v>
      </c>
      <c r="Q157" s="6"/>
      <c r="R157" s="5"/>
      <c r="S157" s="8"/>
      <c r="T157" s="8"/>
      <c r="U157" s="7"/>
      <c r="V157" s="6"/>
      <c r="W157" s="7"/>
      <c r="X157" s="5"/>
      <c r="Y157" s="8"/>
      <c r="Z157" s="8"/>
      <c r="AA157" s="7"/>
      <c r="AB157" s="6"/>
      <c r="AC157" s="7"/>
      <c r="AD157" s="224"/>
      <c r="AE157" s="3"/>
      <c r="AF157" s="5"/>
      <c r="AG157" s="5"/>
      <c r="AH157" s="5"/>
      <c r="AI157" s="7"/>
      <c r="AJ157" s="265"/>
      <c r="AK157" s="3"/>
      <c r="AL157" s="5"/>
      <c r="AM157" s="5"/>
      <c r="AN157" s="5"/>
      <c r="AO157" s="7"/>
      <c r="AP157" s="3"/>
      <c r="AQ157" s="5"/>
      <c r="AR157" s="5"/>
      <c r="AS157" s="7"/>
      <c r="AT157" s="6"/>
      <c r="AU157" s="3"/>
      <c r="AV157" s="5"/>
      <c r="AW157" s="5"/>
      <c r="AX157" s="7"/>
      <c r="AY157" s="6"/>
      <c r="AZ157" s="3"/>
      <c r="BA157" s="5"/>
      <c r="BB157" s="5"/>
      <c r="BC157" s="7"/>
      <c r="BD157" s="6"/>
      <c r="BE157" s="3"/>
      <c r="BF157" s="5"/>
      <c r="BG157" s="5"/>
      <c r="BH157" s="7"/>
      <c r="BI157" s="6"/>
      <c r="BJ157" s="3"/>
      <c r="BK157" s="5"/>
      <c r="BL157" s="5"/>
      <c r="BM157" s="7"/>
      <c r="BN157" s="6"/>
      <c r="BO157" s="4"/>
      <c r="BP157" s="5"/>
      <c r="BQ157" s="5"/>
      <c r="BR157" s="7"/>
      <c r="BT157" s="3"/>
      <c r="BU157" s="5"/>
      <c r="BV157" s="5"/>
      <c r="BW157" s="7"/>
      <c r="BX157" s="6"/>
      <c r="BY157" s="4"/>
      <c r="BZ157" s="5"/>
      <c r="CA157" s="5"/>
      <c r="CB157" s="7"/>
      <c r="CD157" s="3"/>
      <c r="CE157" s="5"/>
      <c r="CF157" s="5"/>
      <c r="CG157" s="7"/>
      <c r="CH157" s="214"/>
      <c r="CI157" s="214"/>
      <c r="CJ157" s="4"/>
      <c r="CK157" s="5"/>
      <c r="CL157" s="5"/>
      <c r="CO157" s="3"/>
      <c r="CP157" s="5"/>
      <c r="CQ157" s="5"/>
      <c r="CS157" s="95"/>
    </row>
    <row r="158" spans="1:97" s="1" customFormat="1" ht="15.2" customHeight="1">
      <c r="C158" s="426">
        <v>3</v>
      </c>
      <c r="D158" s="7" t="s">
        <v>690</v>
      </c>
      <c r="F158" s="441" t="s">
        <v>689</v>
      </c>
      <c r="G158" s="441" t="s">
        <v>688</v>
      </c>
      <c r="H158" s="441" t="s">
        <v>687</v>
      </c>
      <c r="I158" s="441" t="s">
        <v>686</v>
      </c>
      <c r="J158" s="432">
        <v>1069.24</v>
      </c>
      <c r="K158" s="431">
        <v>41699</v>
      </c>
      <c r="L158" s="431">
        <v>41729</v>
      </c>
      <c r="M158" s="300" t="s">
        <v>666</v>
      </c>
      <c r="N158" s="433">
        <v>41698</v>
      </c>
      <c r="O158" s="430">
        <f>+N158</f>
        <v>41698</v>
      </c>
      <c r="P158" s="439">
        <v>38365</v>
      </c>
      <c r="Q158" s="6"/>
      <c r="R158" s="5"/>
      <c r="S158" s="8"/>
      <c r="T158" s="8"/>
      <c r="U158" s="7"/>
      <c r="V158" s="6"/>
      <c r="W158" s="7"/>
      <c r="X158" s="5"/>
      <c r="Y158" s="8"/>
      <c r="Z158" s="8"/>
      <c r="AA158" s="7"/>
      <c r="AB158" s="6"/>
      <c r="AC158" s="7"/>
      <c r="AD158" s="265"/>
      <c r="AE158" s="3"/>
      <c r="AF158" s="5"/>
      <c r="AG158" s="5"/>
      <c r="AH158" s="5"/>
      <c r="AI158" s="7"/>
      <c r="AJ158" s="265"/>
      <c r="AK158" s="3"/>
      <c r="AL158" s="5"/>
      <c r="AM158" s="5"/>
      <c r="AN158" s="5"/>
      <c r="AO158" s="7"/>
      <c r="AP158" s="3"/>
      <c r="AQ158" s="5"/>
      <c r="AR158" s="5"/>
      <c r="AS158" s="7"/>
      <c r="AT158" s="6"/>
      <c r="AU158" s="3"/>
      <c r="AV158" s="5"/>
      <c r="AW158" s="5"/>
      <c r="AX158" s="7"/>
      <c r="AY158" s="6"/>
      <c r="AZ158" s="3"/>
      <c r="BA158" s="5"/>
      <c r="BB158" s="5"/>
      <c r="BC158" s="7"/>
      <c r="BD158" s="6"/>
      <c r="BE158" s="3"/>
      <c r="BF158" s="5"/>
      <c r="BG158" s="5"/>
      <c r="BH158" s="7"/>
      <c r="BI158" s="6"/>
      <c r="BJ158" s="3"/>
      <c r="BK158" s="5"/>
      <c r="BL158" s="5"/>
      <c r="BM158" s="7"/>
      <c r="BN158" s="6"/>
      <c r="BO158" s="4"/>
      <c r="BP158" s="5"/>
      <c r="BQ158" s="5"/>
      <c r="BR158" s="7"/>
      <c r="BT158" s="3"/>
      <c r="BU158" s="5"/>
      <c r="BV158" s="5"/>
      <c r="BW158" s="7"/>
      <c r="BX158" s="6"/>
      <c r="BY158" s="4"/>
      <c r="BZ158" s="5"/>
      <c r="CA158" s="5"/>
      <c r="CB158" s="7"/>
      <c r="CD158" s="3"/>
      <c r="CE158" s="5"/>
      <c r="CF158" s="5"/>
      <c r="CG158" s="7"/>
      <c r="CH158" s="6"/>
      <c r="CI158" s="6"/>
      <c r="CJ158" s="4"/>
      <c r="CK158" s="5"/>
      <c r="CL158" s="5"/>
      <c r="CO158" s="3"/>
      <c r="CP158" s="5"/>
      <c r="CQ158" s="5"/>
      <c r="CS158" s="6"/>
    </row>
    <row r="159" spans="1:97" s="1" customFormat="1">
      <c r="C159" s="275" t="s">
        <v>100</v>
      </c>
      <c r="D159" s="1038" t="s">
        <v>98</v>
      </c>
      <c r="E159" s="1038"/>
      <c r="F159" s="1039" t="s">
        <v>647</v>
      </c>
      <c r="G159" s="1039"/>
      <c r="H159" s="1039"/>
      <c r="I159" s="1039"/>
      <c r="J159" s="277" t="s">
        <v>395</v>
      </c>
      <c r="K159" s="1040" t="s">
        <v>394</v>
      </c>
      <c r="L159" s="1040"/>
      <c r="M159" s="275" t="s">
        <v>91</v>
      </c>
      <c r="N159" s="276" t="s">
        <v>90</v>
      </c>
      <c r="O159" s="275" t="s">
        <v>89</v>
      </c>
      <c r="P159" s="424" t="s">
        <v>340</v>
      </c>
      <c r="Q159" s="6"/>
      <c r="R159" s="5"/>
      <c r="S159" s="8"/>
      <c r="T159" s="8"/>
      <c r="U159" s="7"/>
      <c r="V159" s="6"/>
      <c r="W159" s="7"/>
      <c r="X159" s="5"/>
      <c r="Y159" s="8"/>
      <c r="Z159" s="8"/>
      <c r="AA159" s="7"/>
      <c r="AB159" s="6"/>
      <c r="AC159" s="7"/>
      <c r="AD159" s="265"/>
      <c r="AE159" s="3"/>
      <c r="AF159" s="5"/>
      <c r="AG159" s="5"/>
      <c r="AH159" s="5"/>
      <c r="AI159" s="7"/>
      <c r="AJ159" s="265"/>
      <c r="AK159" s="3"/>
      <c r="AL159" s="5"/>
      <c r="AM159" s="5"/>
      <c r="AN159" s="5"/>
      <c r="AO159" s="7"/>
      <c r="AP159" s="3"/>
      <c r="AQ159" s="5"/>
      <c r="AR159" s="5"/>
      <c r="AS159" s="7"/>
      <c r="AT159" s="6"/>
      <c r="AU159" s="3"/>
      <c r="AV159" s="5"/>
      <c r="AW159" s="5"/>
      <c r="AX159" s="7"/>
      <c r="AY159" s="6"/>
      <c r="AZ159" s="3"/>
      <c r="BA159" s="5"/>
      <c r="BB159" s="5"/>
      <c r="BC159" s="7"/>
      <c r="BD159" s="6"/>
      <c r="BE159" s="3"/>
      <c r="BF159" s="5"/>
      <c r="BG159" s="5"/>
      <c r="BH159" s="7"/>
      <c r="BI159" s="6"/>
      <c r="BJ159" s="3"/>
      <c r="BK159" s="5"/>
      <c r="BL159" s="5"/>
      <c r="BM159" s="7"/>
      <c r="BN159" s="6"/>
      <c r="BO159" s="4"/>
      <c r="BP159" s="5"/>
      <c r="BQ159" s="5"/>
      <c r="BR159" s="7"/>
      <c r="BT159" s="3"/>
      <c r="BU159" s="5"/>
      <c r="BV159" s="5"/>
      <c r="BW159" s="7"/>
      <c r="BX159" s="6"/>
      <c r="BY159" s="4"/>
      <c r="BZ159" s="5"/>
      <c r="CA159" s="5"/>
      <c r="CB159" s="7"/>
      <c r="CD159" s="3"/>
      <c r="CE159" s="5"/>
      <c r="CF159" s="5"/>
      <c r="CG159" s="7"/>
      <c r="CH159" s="6"/>
      <c r="CI159" s="6"/>
      <c r="CJ159" s="4"/>
      <c r="CK159" s="5"/>
      <c r="CL159" s="5"/>
      <c r="CO159" s="3"/>
      <c r="CP159" s="5"/>
      <c r="CQ159" s="5"/>
      <c r="CS159" s="6"/>
    </row>
    <row r="160" spans="1:97" s="1" customFormat="1">
      <c r="C160" s="451">
        <v>4</v>
      </c>
      <c r="D160" s="252" t="s">
        <v>646</v>
      </c>
      <c r="E160" s="252"/>
      <c r="F160" s="441" t="s">
        <v>685</v>
      </c>
      <c r="G160" s="441" t="s">
        <v>684</v>
      </c>
      <c r="H160" s="441" t="s">
        <v>683</v>
      </c>
      <c r="I160" s="441" t="s">
        <v>682</v>
      </c>
      <c r="J160" s="432">
        <v>1070.0999999999999</v>
      </c>
      <c r="K160" s="431">
        <v>41730</v>
      </c>
      <c r="L160" s="431">
        <v>41759</v>
      </c>
      <c r="M160" s="442" t="s">
        <v>666</v>
      </c>
      <c r="N160" s="433">
        <v>41729</v>
      </c>
      <c r="O160" s="430">
        <f>+N160</f>
        <v>41729</v>
      </c>
      <c r="P160" s="439">
        <v>40577</v>
      </c>
      <c r="Q160" s="6"/>
      <c r="R160" s="5"/>
      <c r="S160" s="8"/>
      <c r="T160" s="8"/>
      <c r="U160" s="7"/>
      <c r="V160" s="6"/>
      <c r="W160" s="7"/>
      <c r="X160" s="5"/>
      <c r="Y160" s="8"/>
      <c r="Z160" s="8"/>
      <c r="AA160" s="7"/>
      <c r="AB160" s="6"/>
      <c r="AC160" s="7"/>
      <c r="AD160" s="265"/>
      <c r="AE160" s="3"/>
      <c r="AF160" s="5"/>
      <c r="AG160" s="5"/>
      <c r="AH160" s="5"/>
      <c r="AI160" s="7"/>
      <c r="AJ160" s="265"/>
      <c r="AK160" s="3"/>
      <c r="AL160" s="5"/>
      <c r="AM160" s="5"/>
      <c r="AN160" s="5"/>
      <c r="AO160" s="7"/>
      <c r="AP160" s="3"/>
      <c r="AQ160" s="5"/>
      <c r="AR160" s="5"/>
      <c r="AS160" s="7"/>
      <c r="AT160" s="6"/>
      <c r="AU160" s="3"/>
      <c r="AV160" s="5"/>
      <c r="AW160" s="5"/>
      <c r="AX160" s="7"/>
      <c r="AY160" s="6"/>
      <c r="AZ160" s="3"/>
      <c r="BA160" s="5"/>
      <c r="BB160" s="5"/>
      <c r="BC160" s="7"/>
      <c r="BD160" s="6"/>
      <c r="BE160" s="3"/>
      <c r="BF160" s="5"/>
      <c r="BG160" s="5"/>
      <c r="BH160" s="7"/>
      <c r="BI160" s="6"/>
      <c r="BJ160" s="3"/>
      <c r="BK160" s="5"/>
      <c r="BL160" s="5"/>
      <c r="BM160" s="7"/>
      <c r="BN160" s="6"/>
      <c r="BO160" s="4"/>
      <c r="BP160" s="5"/>
      <c r="BQ160" s="5"/>
      <c r="BR160" s="7"/>
      <c r="BT160" s="3"/>
      <c r="BU160" s="5"/>
      <c r="BV160" s="5"/>
      <c r="BW160" s="7"/>
      <c r="BX160" s="6"/>
      <c r="BY160" s="4"/>
      <c r="BZ160" s="5"/>
      <c r="CA160" s="5"/>
      <c r="CB160" s="7"/>
      <c r="CD160" s="3"/>
      <c r="CE160" s="5"/>
      <c r="CF160" s="5"/>
      <c r="CG160" s="7"/>
      <c r="CH160" s="95"/>
      <c r="CI160" s="95"/>
      <c r="CJ160" s="4"/>
      <c r="CK160" s="5"/>
      <c r="CL160" s="5"/>
      <c r="CO160" s="3"/>
      <c r="CP160" s="5"/>
      <c r="CQ160" s="5"/>
      <c r="CS160" s="6"/>
    </row>
    <row r="161" spans="1:125">
      <c r="A161" s="1"/>
      <c r="B161" s="1"/>
      <c r="C161" s="275" t="s">
        <v>100</v>
      </c>
      <c r="D161" s="1038" t="s">
        <v>98</v>
      </c>
      <c r="E161" s="1038"/>
      <c r="F161" s="1039" t="s">
        <v>641</v>
      </c>
      <c r="G161" s="1039"/>
      <c r="H161" s="1039"/>
      <c r="I161" s="1039"/>
      <c r="J161" s="277" t="s">
        <v>395</v>
      </c>
      <c r="K161" s="1040" t="s">
        <v>394</v>
      </c>
      <c r="L161" s="1040"/>
      <c r="M161" s="275" t="s">
        <v>91</v>
      </c>
      <c r="N161" s="276" t="s">
        <v>90</v>
      </c>
      <c r="O161" s="275" t="s">
        <v>89</v>
      </c>
      <c r="P161" s="424" t="s">
        <v>340</v>
      </c>
      <c r="AD161" s="265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T161" s="1"/>
      <c r="BU161" s="1"/>
      <c r="BV161" s="1"/>
      <c r="BW161" s="1"/>
      <c r="BX161" s="1"/>
      <c r="BY161" s="1"/>
      <c r="BZ161" s="1"/>
      <c r="CA161" s="1"/>
      <c r="CB161" s="1"/>
      <c r="CD161" s="1"/>
      <c r="CE161" s="1"/>
      <c r="CF161" s="1"/>
      <c r="CG161" s="1"/>
      <c r="CH161" s="1"/>
      <c r="CI161" s="1"/>
      <c r="CJ161" s="1"/>
      <c r="CK161" s="1"/>
      <c r="CL161" s="1"/>
      <c r="CO161" s="1"/>
      <c r="CP161" s="1"/>
      <c r="CQ161" s="1"/>
      <c r="CS161" s="1"/>
      <c r="CT161" s="1"/>
      <c r="CU161" s="1"/>
      <c r="CV161" s="1"/>
      <c r="CY161" s="1"/>
      <c r="CZ161" s="1"/>
      <c r="DA161" s="1"/>
      <c r="DE161" s="1"/>
      <c r="DF161" s="1"/>
      <c r="DG161" s="1"/>
      <c r="DI161" s="1"/>
      <c r="DJ161" s="1"/>
      <c r="DK161" s="1"/>
      <c r="DO161" s="1"/>
      <c r="DP161" s="1"/>
      <c r="DQ161" s="1"/>
      <c r="DS161" s="1"/>
      <c r="DT161" s="1"/>
      <c r="DU161" s="1"/>
    </row>
    <row r="162" spans="1:125">
      <c r="A162" s="1"/>
      <c r="B162" s="1"/>
      <c r="C162" s="426">
        <v>5</v>
      </c>
      <c r="D162" s="252" t="s">
        <v>681</v>
      </c>
      <c r="E162" s="252"/>
      <c r="F162" s="450" t="s">
        <v>680</v>
      </c>
      <c r="G162" s="450" t="s">
        <v>679</v>
      </c>
      <c r="H162" s="441" t="s">
        <v>678</v>
      </c>
      <c r="I162" s="441" t="s">
        <v>677</v>
      </c>
      <c r="J162" s="432">
        <v>743.85</v>
      </c>
      <c r="K162" s="431">
        <v>41760</v>
      </c>
      <c r="L162" s="431">
        <v>41790</v>
      </c>
      <c r="M162" s="442" t="s">
        <v>666</v>
      </c>
      <c r="N162" s="433">
        <v>41759</v>
      </c>
      <c r="O162" s="430">
        <v>41759</v>
      </c>
      <c r="P162" s="439">
        <v>41277</v>
      </c>
      <c r="AD162" s="265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T162" s="1"/>
      <c r="BU162" s="1"/>
      <c r="BV162" s="1"/>
      <c r="BW162" s="1"/>
      <c r="BX162" s="1"/>
      <c r="BY162" s="1"/>
      <c r="BZ162" s="1"/>
      <c r="CA162" s="1"/>
      <c r="CB162" s="1"/>
      <c r="CD162" s="1"/>
      <c r="CE162" s="1"/>
      <c r="CF162" s="1"/>
      <c r="CG162" s="1"/>
      <c r="CH162" s="1"/>
      <c r="CI162" s="1"/>
      <c r="CJ162" s="1"/>
      <c r="CK162" s="1"/>
      <c r="CL162" s="1"/>
      <c r="CO162" s="1"/>
      <c r="CP162" s="1"/>
      <c r="CQ162" s="1"/>
      <c r="CS162" s="1"/>
      <c r="CT162" s="1"/>
      <c r="CU162" s="1"/>
      <c r="CV162" s="1"/>
      <c r="CY162" s="1"/>
      <c r="CZ162" s="1"/>
      <c r="DA162" s="1"/>
      <c r="DE162" s="1"/>
      <c r="DF162" s="1"/>
      <c r="DG162" s="1"/>
      <c r="DI162" s="1"/>
      <c r="DJ162" s="1"/>
      <c r="DK162" s="1"/>
      <c r="DO162" s="1"/>
      <c r="DP162" s="1"/>
      <c r="DQ162" s="1"/>
      <c r="DS162" s="1"/>
      <c r="DT162" s="1"/>
      <c r="DU162" s="1"/>
    </row>
    <row r="163" spans="1:125">
      <c r="A163" s="1"/>
      <c r="B163" s="1"/>
      <c r="C163" s="275" t="s">
        <v>100</v>
      </c>
      <c r="D163" s="1038" t="s">
        <v>98</v>
      </c>
      <c r="E163" s="1038"/>
      <c r="F163" s="1039" t="s">
        <v>639</v>
      </c>
      <c r="G163" s="1039"/>
      <c r="H163" s="1039"/>
      <c r="I163" s="1039"/>
      <c r="J163" s="277" t="s">
        <v>395</v>
      </c>
      <c r="K163" s="1040" t="s">
        <v>394</v>
      </c>
      <c r="L163" s="1040"/>
      <c r="M163" s="275" t="s">
        <v>91</v>
      </c>
      <c r="N163" s="276" t="s">
        <v>90</v>
      </c>
      <c r="O163" s="275" t="s">
        <v>89</v>
      </c>
      <c r="P163" s="424" t="s">
        <v>340</v>
      </c>
      <c r="AD163" s="265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T163" s="1"/>
      <c r="BU163" s="1"/>
      <c r="BV163" s="1"/>
      <c r="BW163" s="1"/>
      <c r="BX163" s="1"/>
      <c r="BY163" s="1"/>
      <c r="BZ163" s="1"/>
      <c r="CA163" s="1"/>
      <c r="CB163" s="1"/>
      <c r="CD163" s="1"/>
      <c r="CE163" s="1"/>
      <c r="CF163" s="1"/>
      <c r="CG163" s="1"/>
      <c r="CH163" s="1"/>
      <c r="CI163" s="1"/>
      <c r="CJ163" s="1"/>
      <c r="CK163" s="1"/>
      <c r="CL163" s="1"/>
      <c r="CO163" s="1"/>
      <c r="CP163" s="1"/>
      <c r="CQ163" s="1"/>
      <c r="CS163" s="1"/>
      <c r="CT163" s="1"/>
      <c r="CU163" s="1"/>
      <c r="CV163" s="1"/>
      <c r="CY163" s="1"/>
      <c r="CZ163" s="1"/>
      <c r="DA163" s="1"/>
      <c r="DE163" s="1"/>
      <c r="DF163" s="1"/>
      <c r="DG163" s="1"/>
      <c r="DI163" s="1"/>
      <c r="DJ163" s="1"/>
      <c r="DK163" s="1"/>
      <c r="DO163" s="1"/>
      <c r="DP163" s="1"/>
      <c r="DQ163" s="1"/>
      <c r="DS163" s="1"/>
      <c r="DT163" s="1"/>
      <c r="DU163" s="1"/>
    </row>
    <row r="164" spans="1:125">
      <c r="A164" s="1"/>
      <c r="B164" s="1"/>
      <c r="C164" s="426">
        <v>6</v>
      </c>
      <c r="D164" s="252" t="s">
        <v>638</v>
      </c>
      <c r="E164" s="252"/>
      <c r="F164" s="441" t="s">
        <v>676</v>
      </c>
      <c r="G164" s="441" t="s">
        <v>675</v>
      </c>
      <c r="H164" s="441" t="s">
        <v>674</v>
      </c>
      <c r="I164" s="441" t="s">
        <v>673</v>
      </c>
      <c r="J164" s="432">
        <v>948.31</v>
      </c>
      <c r="K164" s="431">
        <v>41791</v>
      </c>
      <c r="L164" s="431">
        <v>41820</v>
      </c>
      <c r="M164" s="442" t="s">
        <v>666</v>
      </c>
      <c r="N164" s="433">
        <v>41790</v>
      </c>
      <c r="O164" s="430">
        <v>41790</v>
      </c>
      <c r="P164" s="439">
        <v>38869</v>
      </c>
      <c r="AD164" s="265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T164" s="1"/>
      <c r="BU164" s="1"/>
      <c r="BV164" s="1"/>
      <c r="BW164" s="1"/>
      <c r="BX164" s="1"/>
      <c r="BY164" s="1"/>
      <c r="BZ164" s="1"/>
      <c r="CA164" s="1"/>
      <c r="CB164" s="1"/>
      <c r="CD164" s="1"/>
      <c r="CE164" s="1"/>
      <c r="CF164" s="1"/>
      <c r="CG164" s="1"/>
      <c r="CH164" s="1"/>
      <c r="CI164" s="1"/>
      <c r="CJ164" s="1"/>
      <c r="CK164" s="1"/>
      <c r="CL164" s="1"/>
      <c r="CO164" s="1"/>
      <c r="CP164" s="1"/>
      <c r="CQ164" s="1"/>
      <c r="CS164" s="1"/>
      <c r="CT164" s="1"/>
      <c r="CU164" s="1"/>
      <c r="CV164" s="1"/>
      <c r="CY164" s="1"/>
      <c r="CZ164" s="1"/>
      <c r="DA164" s="1"/>
      <c r="DE164" s="1"/>
      <c r="DF164" s="1"/>
      <c r="DG164" s="1"/>
      <c r="DI164" s="1"/>
      <c r="DJ164" s="1"/>
      <c r="DK164" s="1"/>
      <c r="DO164" s="1"/>
      <c r="DP164" s="1"/>
      <c r="DQ164" s="1"/>
      <c r="DS164" s="1"/>
      <c r="DT164" s="1"/>
      <c r="DU164" s="1"/>
    </row>
    <row r="165" spans="1:125">
      <c r="A165" s="1"/>
      <c r="B165" s="1"/>
      <c r="C165" s="449">
        <v>0</v>
      </c>
      <c r="D165" s="448" t="s">
        <v>632</v>
      </c>
      <c r="E165" s="447"/>
      <c r="F165" s="446"/>
      <c r="G165" s="446"/>
      <c r="H165" s="446"/>
      <c r="I165" s="446"/>
      <c r="J165" s="445"/>
      <c r="K165" s="204"/>
      <c r="L165" s="204"/>
      <c r="M165" s="147"/>
      <c r="N165" s="203"/>
      <c r="O165" s="444"/>
      <c r="P165" s="443"/>
      <c r="AD165" s="265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T165" s="1"/>
      <c r="BU165" s="1"/>
      <c r="BV165" s="1"/>
      <c r="BW165" s="1"/>
      <c r="BX165" s="1"/>
      <c r="BY165" s="1"/>
      <c r="BZ165" s="1"/>
      <c r="CA165" s="1"/>
      <c r="CB165" s="1"/>
      <c r="CD165" s="1"/>
      <c r="CE165" s="1"/>
      <c r="CF165" s="1"/>
      <c r="CG165" s="1"/>
      <c r="CH165" s="1"/>
      <c r="CI165" s="1"/>
      <c r="CJ165" s="1"/>
      <c r="CK165" s="1"/>
      <c r="CL165" s="1"/>
      <c r="CO165" s="1"/>
      <c r="CP165" s="1"/>
      <c r="CQ165" s="1"/>
      <c r="CS165" s="1"/>
      <c r="CT165" s="1"/>
      <c r="CU165" s="1"/>
      <c r="CV165" s="1"/>
      <c r="CY165" s="1"/>
      <c r="CZ165" s="1"/>
      <c r="DA165" s="1"/>
      <c r="DE165" s="1"/>
      <c r="DF165" s="1"/>
      <c r="DG165" s="1"/>
      <c r="DI165" s="1"/>
      <c r="DJ165" s="1"/>
      <c r="DK165" s="1"/>
      <c r="DO165" s="1"/>
      <c r="DP165" s="1"/>
      <c r="DQ165" s="1"/>
      <c r="DS165" s="1"/>
      <c r="DT165" s="1"/>
      <c r="DU165" s="1"/>
    </row>
    <row r="166" spans="1:125">
      <c r="A166" s="1"/>
      <c r="B166" s="1"/>
      <c r="C166" s="449">
        <v>0</v>
      </c>
      <c r="D166" s="448" t="s">
        <v>672</v>
      </c>
      <c r="E166" s="447"/>
      <c r="F166" s="446"/>
      <c r="G166" s="446"/>
      <c r="H166" s="446"/>
      <c r="I166" s="446"/>
      <c r="J166" s="445"/>
      <c r="K166" s="204"/>
      <c r="L166" s="204"/>
      <c r="M166" s="147"/>
      <c r="N166" s="203"/>
      <c r="O166" s="444"/>
      <c r="P166" s="443"/>
      <c r="AD166" s="265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T166" s="1"/>
      <c r="BU166" s="1"/>
      <c r="BV166" s="1"/>
      <c r="BW166" s="1"/>
      <c r="BX166" s="1"/>
      <c r="BY166" s="1"/>
      <c r="BZ166" s="1"/>
      <c r="CA166" s="1"/>
      <c r="CB166" s="1"/>
      <c r="CD166" s="1"/>
      <c r="CE166" s="1"/>
      <c r="CF166" s="1"/>
      <c r="CG166" s="1"/>
      <c r="CH166" s="1"/>
      <c r="CI166" s="1"/>
      <c r="CJ166" s="1"/>
      <c r="CK166" s="1"/>
      <c r="CL166" s="1"/>
      <c r="CO166" s="1"/>
      <c r="CP166" s="1"/>
      <c r="CQ166" s="1"/>
      <c r="CS166" s="1"/>
      <c r="CT166" s="1"/>
      <c r="CU166" s="1"/>
      <c r="CV166" s="1"/>
      <c r="CY166" s="1"/>
      <c r="CZ166" s="1"/>
      <c r="DA166" s="1"/>
      <c r="DE166" s="1"/>
      <c r="DF166" s="1"/>
      <c r="DG166" s="1"/>
      <c r="DI166" s="1"/>
      <c r="DJ166" s="1"/>
      <c r="DK166" s="1"/>
      <c r="DO166" s="1"/>
      <c r="DP166" s="1"/>
      <c r="DQ166" s="1"/>
      <c r="DS166" s="1"/>
      <c r="DT166" s="1"/>
      <c r="DU166" s="1"/>
    </row>
    <row r="167" spans="1:125">
      <c r="A167" s="1"/>
      <c r="B167" s="1"/>
      <c r="C167" s="449">
        <v>0</v>
      </c>
      <c r="D167" s="448" t="s">
        <v>671</v>
      </c>
      <c r="E167" s="447"/>
      <c r="F167" s="446"/>
      <c r="G167" s="446"/>
      <c r="H167" s="446"/>
      <c r="I167" s="446"/>
      <c r="J167" s="445"/>
      <c r="K167" s="204"/>
      <c r="L167" s="204"/>
      <c r="M167" s="147"/>
      <c r="N167" s="203"/>
      <c r="O167" s="444"/>
      <c r="P167" s="443"/>
      <c r="AD167" s="265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T167" s="1"/>
      <c r="BU167" s="1"/>
      <c r="BV167" s="1"/>
      <c r="BW167" s="1"/>
      <c r="BX167" s="1"/>
      <c r="BY167" s="1"/>
      <c r="BZ167" s="1"/>
      <c r="CA167" s="1"/>
      <c r="CB167" s="1"/>
      <c r="CD167" s="1"/>
      <c r="CE167" s="1"/>
      <c r="CF167" s="1"/>
      <c r="CG167" s="1"/>
      <c r="CH167" s="1"/>
      <c r="CI167" s="1"/>
      <c r="CJ167" s="1"/>
      <c r="CK167" s="1"/>
      <c r="CL167" s="1"/>
      <c r="CO167" s="1"/>
      <c r="CP167" s="1"/>
      <c r="CQ167" s="1"/>
      <c r="CS167" s="1"/>
      <c r="CT167" s="1"/>
      <c r="CU167" s="1"/>
      <c r="CV167" s="1"/>
      <c r="CY167" s="1"/>
      <c r="CZ167" s="1"/>
      <c r="DA167" s="1"/>
      <c r="DE167" s="1"/>
      <c r="DF167" s="1"/>
      <c r="DG167" s="1"/>
      <c r="DI167" s="1"/>
      <c r="DJ167" s="1"/>
      <c r="DK167" s="1"/>
      <c r="DO167" s="1"/>
      <c r="DP167" s="1"/>
      <c r="DQ167" s="1"/>
      <c r="DS167" s="1"/>
      <c r="DT167" s="1"/>
      <c r="DU167" s="1"/>
    </row>
    <row r="168" spans="1:125">
      <c r="A168" s="1"/>
      <c r="B168" s="1"/>
      <c r="C168" s="275" t="s">
        <v>100</v>
      </c>
      <c r="D168" s="1038" t="s">
        <v>98</v>
      </c>
      <c r="E168" s="1038"/>
      <c r="F168" s="1039" t="s">
        <v>618</v>
      </c>
      <c r="G168" s="1039"/>
      <c r="H168" s="1039"/>
      <c r="I168" s="1039"/>
      <c r="J168" s="277" t="s">
        <v>395</v>
      </c>
      <c r="K168" s="1040" t="s">
        <v>394</v>
      </c>
      <c r="L168" s="1040"/>
      <c r="M168" s="275" t="s">
        <v>91</v>
      </c>
      <c r="N168" s="276" t="s">
        <v>90</v>
      </c>
      <c r="O168" s="275" t="s">
        <v>89</v>
      </c>
      <c r="P168" s="424" t="s">
        <v>340</v>
      </c>
      <c r="AD168" s="265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T168" s="1"/>
      <c r="BU168" s="1"/>
      <c r="BV168" s="1"/>
      <c r="BW168" s="1"/>
      <c r="BX168" s="1"/>
      <c r="BY168" s="1"/>
      <c r="BZ168" s="1"/>
      <c r="CA168" s="1"/>
      <c r="CB168" s="1"/>
      <c r="CD168" s="1"/>
      <c r="CE168" s="1"/>
      <c r="CF168" s="1"/>
      <c r="CG168" s="1"/>
      <c r="CH168" s="1"/>
      <c r="CI168" s="1"/>
      <c r="CJ168" s="1"/>
      <c r="CK168" s="1"/>
      <c r="CL168" s="1"/>
      <c r="CO168" s="1"/>
      <c r="CP168" s="1"/>
      <c r="CQ168" s="1"/>
      <c r="CS168" s="1"/>
      <c r="CT168" s="1"/>
      <c r="CU168" s="1"/>
      <c r="CV168" s="1"/>
      <c r="CY168" s="1"/>
      <c r="CZ168" s="1"/>
      <c r="DA168" s="1"/>
      <c r="DE168" s="1"/>
      <c r="DF168" s="1"/>
      <c r="DG168" s="1"/>
      <c r="DI168" s="1"/>
      <c r="DJ168" s="1"/>
      <c r="DK168" s="1"/>
      <c r="DO168" s="1"/>
      <c r="DP168" s="1"/>
      <c r="DQ168" s="1"/>
      <c r="DS168" s="1"/>
      <c r="DT168" s="1"/>
      <c r="DU168" s="1"/>
    </row>
    <row r="169" spans="1:125">
      <c r="A169" s="1"/>
      <c r="B169" s="1"/>
      <c r="C169" s="426">
        <v>7</v>
      </c>
      <c r="D169" s="7" t="s">
        <v>617</v>
      </c>
      <c r="F169" s="441" t="s">
        <v>670</v>
      </c>
      <c r="G169" s="441" t="s">
        <v>669</v>
      </c>
      <c r="H169" s="441" t="s">
        <v>668</v>
      </c>
      <c r="I169" s="441" t="s">
        <v>667</v>
      </c>
      <c r="J169" s="432">
        <v>947.43</v>
      </c>
      <c r="K169" s="431">
        <v>41913</v>
      </c>
      <c r="L169" s="431">
        <v>41943</v>
      </c>
      <c r="M169" s="442" t="s">
        <v>666</v>
      </c>
      <c r="N169" s="433">
        <v>41912</v>
      </c>
      <c r="O169" s="430">
        <v>41912</v>
      </c>
      <c r="P169" s="439">
        <v>40395</v>
      </c>
      <c r="AD169" s="265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T169" s="1"/>
      <c r="BU169" s="1"/>
      <c r="BV169" s="1"/>
      <c r="BW169" s="1"/>
      <c r="BX169" s="1"/>
      <c r="BY169" s="1"/>
      <c r="BZ169" s="1"/>
      <c r="CA169" s="1"/>
      <c r="CB169" s="1"/>
      <c r="CD169" s="1"/>
      <c r="CE169" s="1"/>
      <c r="CF169" s="1"/>
      <c r="CG169" s="1"/>
      <c r="CH169" s="1"/>
      <c r="CI169" s="1"/>
      <c r="CJ169" s="1"/>
      <c r="CK169" s="1"/>
      <c r="CL169" s="1"/>
      <c r="CO169" s="1"/>
      <c r="CP169" s="1"/>
      <c r="CQ169" s="1"/>
      <c r="CS169" s="1"/>
      <c r="CT169" s="1"/>
      <c r="CU169" s="1"/>
      <c r="CV169" s="1"/>
      <c r="CY169" s="1"/>
      <c r="CZ169" s="1"/>
      <c r="DA169" s="1"/>
      <c r="DE169" s="1"/>
      <c r="DF169" s="1"/>
      <c r="DG169" s="1"/>
      <c r="DI169" s="1"/>
      <c r="DJ169" s="1"/>
      <c r="DK169" s="1"/>
      <c r="DO169" s="1"/>
      <c r="DP169" s="1"/>
      <c r="DQ169" s="1"/>
      <c r="DS169" s="1"/>
      <c r="DT169" s="1"/>
      <c r="DU169" s="1"/>
    </row>
    <row r="170" spans="1:125">
      <c r="A170" s="1"/>
      <c r="B170" s="1"/>
      <c r="C170" s="275" t="s">
        <v>100</v>
      </c>
      <c r="D170" s="1038" t="s">
        <v>98</v>
      </c>
      <c r="E170" s="1038"/>
      <c r="F170" s="1039" t="s">
        <v>612</v>
      </c>
      <c r="G170" s="1039"/>
      <c r="H170" s="1039"/>
      <c r="I170" s="1039"/>
      <c r="J170" s="277" t="s">
        <v>395</v>
      </c>
      <c r="K170" s="1040" t="s">
        <v>394</v>
      </c>
      <c r="L170" s="1040"/>
      <c r="M170" s="275" t="s">
        <v>91</v>
      </c>
      <c r="N170" s="276" t="s">
        <v>90</v>
      </c>
      <c r="O170" s="275" t="s">
        <v>89</v>
      </c>
      <c r="P170" s="424" t="s">
        <v>340</v>
      </c>
      <c r="AD170" s="265"/>
      <c r="AJ170" s="265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T170" s="1"/>
      <c r="BU170" s="1"/>
      <c r="BV170" s="1"/>
      <c r="BW170" s="1"/>
      <c r="BX170" s="1"/>
      <c r="BY170" s="1"/>
      <c r="BZ170" s="1"/>
      <c r="CA170" s="1"/>
      <c r="CB170" s="1"/>
      <c r="CD170" s="1"/>
      <c r="CE170" s="1"/>
      <c r="CF170" s="1"/>
      <c r="CG170" s="1"/>
      <c r="CH170" s="1"/>
      <c r="CI170" s="1"/>
      <c r="CJ170" s="1"/>
      <c r="CK170" s="1"/>
      <c r="CL170" s="1"/>
      <c r="CO170" s="1"/>
      <c r="CP170" s="1"/>
      <c r="CQ170" s="1"/>
      <c r="CS170" s="1"/>
      <c r="CT170" s="1"/>
      <c r="CU170" s="1"/>
      <c r="CV170" s="1"/>
      <c r="CY170" s="1"/>
      <c r="CZ170" s="1"/>
      <c r="DA170" s="1"/>
      <c r="DE170" s="1"/>
      <c r="DF170" s="1"/>
      <c r="DG170" s="1"/>
      <c r="DI170" s="1"/>
      <c r="DJ170" s="1"/>
      <c r="DK170" s="1"/>
      <c r="DO170" s="1"/>
      <c r="DP170" s="1"/>
      <c r="DQ170" s="1"/>
      <c r="DS170" s="1"/>
      <c r="DT170" s="1"/>
      <c r="DU170" s="1"/>
    </row>
    <row r="171" spans="1:125">
      <c r="A171" s="1"/>
      <c r="B171" s="1"/>
      <c r="C171" s="426">
        <v>8</v>
      </c>
      <c r="D171" s="7" t="s">
        <v>611</v>
      </c>
      <c r="F171" s="441" t="s">
        <v>665</v>
      </c>
      <c r="G171" s="441" t="s">
        <v>664</v>
      </c>
      <c r="H171" s="441" t="s">
        <v>663</v>
      </c>
      <c r="I171" s="441" t="s">
        <v>662</v>
      </c>
      <c r="J171" s="432">
        <v>974.65</v>
      </c>
      <c r="K171" s="431">
        <v>41944</v>
      </c>
      <c r="L171" s="431">
        <v>41973</v>
      </c>
      <c r="M171" s="440">
        <v>41943</v>
      </c>
      <c r="N171" s="433">
        <v>41943</v>
      </c>
      <c r="O171" s="430">
        <v>41943</v>
      </c>
      <c r="P171" s="439">
        <v>38961</v>
      </c>
      <c r="AD171" s="265"/>
      <c r="AJ171" s="265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T171" s="1"/>
      <c r="BU171" s="1"/>
      <c r="BV171" s="1"/>
      <c r="BW171" s="1"/>
      <c r="BX171" s="1"/>
      <c r="BY171" s="1"/>
      <c r="BZ171" s="1"/>
      <c r="CA171" s="1"/>
      <c r="CB171" s="1"/>
      <c r="CD171" s="1"/>
      <c r="CE171" s="1"/>
      <c r="CF171" s="1"/>
      <c r="CG171" s="1"/>
      <c r="CH171" s="1"/>
      <c r="CI171" s="1"/>
      <c r="CJ171" s="1"/>
      <c r="CK171" s="1"/>
      <c r="CL171" s="1"/>
      <c r="CO171" s="1"/>
      <c r="CP171" s="1"/>
      <c r="CQ171" s="1"/>
      <c r="CS171" s="1"/>
      <c r="CT171" s="1"/>
      <c r="CU171" s="1"/>
      <c r="CV171" s="1"/>
      <c r="CY171" s="1"/>
      <c r="CZ171" s="1"/>
      <c r="DA171" s="1"/>
      <c r="DE171" s="1"/>
      <c r="DF171" s="1"/>
      <c r="DG171" s="1"/>
      <c r="DI171" s="1"/>
      <c r="DJ171" s="1"/>
      <c r="DK171" s="1"/>
      <c r="DO171" s="1"/>
      <c r="DP171" s="1"/>
      <c r="DQ171" s="1"/>
      <c r="DS171" s="1"/>
      <c r="DT171" s="1"/>
      <c r="DU171" s="1"/>
    </row>
    <row r="172" spans="1:125">
      <c r="A172" s="1"/>
      <c r="B172" s="1"/>
      <c r="C172" s="426"/>
      <c r="D172" s="7"/>
      <c r="J172" s="432" t="s">
        <v>661</v>
      </c>
      <c r="K172" s="431"/>
      <c r="L172" s="431"/>
      <c r="M172" s="300"/>
      <c r="N172" s="433"/>
      <c r="O172" s="430"/>
      <c r="P172" s="420"/>
      <c r="AD172" s="265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T172" s="1"/>
      <c r="BU172" s="1"/>
      <c r="BV172" s="1"/>
      <c r="BW172" s="1"/>
      <c r="BX172" s="1"/>
      <c r="BY172" s="1"/>
      <c r="BZ172" s="1"/>
      <c r="CA172" s="1"/>
      <c r="CB172" s="1"/>
      <c r="CD172" s="1"/>
      <c r="CE172" s="1"/>
      <c r="CF172" s="1"/>
      <c r="CG172" s="1"/>
      <c r="CH172" s="1"/>
      <c r="CI172" s="1"/>
      <c r="CJ172" s="1"/>
      <c r="CK172" s="1"/>
      <c r="CL172" s="1"/>
      <c r="CO172" s="1"/>
      <c r="CP172" s="1"/>
      <c r="CQ172" s="1"/>
      <c r="CS172" s="1"/>
      <c r="CT172" s="1"/>
      <c r="CU172" s="1"/>
      <c r="CV172" s="1"/>
      <c r="CY172" s="1"/>
      <c r="CZ172" s="1"/>
      <c r="DA172" s="1"/>
      <c r="DE172" s="1"/>
      <c r="DF172" s="1"/>
      <c r="DG172" s="1"/>
      <c r="DI172" s="1"/>
      <c r="DJ172" s="1"/>
      <c r="DK172" s="1"/>
      <c r="DO172" s="1"/>
      <c r="DP172" s="1"/>
      <c r="DQ172" s="1"/>
      <c r="DS172" s="1"/>
      <c r="DT172" s="1"/>
      <c r="DU172" s="1"/>
    </row>
    <row r="173" spans="1:125">
      <c r="A173" s="1"/>
      <c r="B173" s="1"/>
      <c r="AD173" s="265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T173" s="1"/>
      <c r="BU173" s="1"/>
      <c r="BV173" s="1"/>
      <c r="BW173" s="1"/>
      <c r="BX173" s="1"/>
      <c r="BY173" s="1"/>
      <c r="BZ173" s="1"/>
      <c r="CA173" s="1"/>
      <c r="CB173" s="1"/>
      <c r="CD173" s="1"/>
      <c r="CE173" s="1"/>
      <c r="CF173" s="1"/>
      <c r="CG173" s="1"/>
      <c r="CH173" s="1"/>
      <c r="CI173" s="1"/>
      <c r="CJ173" s="1"/>
      <c r="CK173" s="1"/>
      <c r="CL173" s="1"/>
      <c r="CO173" s="1"/>
      <c r="CP173" s="1"/>
      <c r="CQ173" s="1"/>
      <c r="CS173" s="1"/>
      <c r="CT173" s="1"/>
      <c r="CU173" s="1"/>
      <c r="CV173" s="1"/>
      <c r="CY173" s="1"/>
      <c r="CZ173" s="1"/>
      <c r="DA173" s="1"/>
      <c r="DE173" s="1"/>
      <c r="DF173" s="1"/>
      <c r="DG173" s="1"/>
      <c r="DI173" s="1"/>
      <c r="DJ173" s="1"/>
      <c r="DK173" s="1"/>
      <c r="DO173" s="1"/>
      <c r="DP173" s="1"/>
      <c r="DQ173" s="1"/>
      <c r="DS173" s="1"/>
      <c r="DT173" s="1"/>
      <c r="DU173" s="1"/>
    </row>
    <row r="174" spans="1:125" ht="18">
      <c r="C174" s="438" t="s">
        <v>660</v>
      </c>
      <c r="D174" s="437"/>
      <c r="E174" s="437"/>
      <c r="F174" s="437"/>
      <c r="G174" s="437"/>
      <c r="H174" s="437"/>
      <c r="I174" s="437"/>
      <c r="J174" s="437"/>
      <c r="K174" s="437"/>
      <c r="L174" s="437"/>
      <c r="M174" s="436"/>
      <c r="AD174" s="265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T174" s="1"/>
      <c r="BU174" s="1"/>
      <c r="BV174" s="1"/>
      <c r="BW174" s="1"/>
      <c r="BX174" s="1"/>
      <c r="BY174" s="1"/>
      <c r="BZ174" s="1"/>
      <c r="CA174" s="1"/>
      <c r="CB174" s="1"/>
      <c r="CD174" s="1"/>
      <c r="CE174" s="1"/>
      <c r="CF174" s="1"/>
      <c r="CG174" s="1"/>
      <c r="CH174" s="1"/>
      <c r="CI174" s="1"/>
      <c r="CJ174" s="1"/>
      <c r="CK174" s="1"/>
      <c r="CL174" s="1"/>
      <c r="CO174" s="1"/>
      <c r="CP174" s="1"/>
      <c r="CQ174" s="1"/>
      <c r="CS174" s="1"/>
      <c r="CT174" s="1"/>
      <c r="CU174" s="1"/>
      <c r="CV174" s="1"/>
      <c r="CY174" s="1"/>
      <c r="CZ174" s="1"/>
      <c r="DA174" s="1"/>
      <c r="DE174" s="1"/>
      <c r="DF174" s="1"/>
      <c r="DG174" s="1"/>
      <c r="DI174" s="1"/>
      <c r="DJ174" s="1"/>
      <c r="DK174" s="1"/>
      <c r="DO174" s="1"/>
      <c r="DP174" s="1"/>
      <c r="DQ174" s="1"/>
      <c r="DS174" s="1"/>
      <c r="DT174" s="1"/>
      <c r="DU174" s="1"/>
    </row>
    <row r="175" spans="1:125">
      <c r="A175" s="225"/>
      <c r="AD175" s="265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T175" s="1"/>
      <c r="BU175" s="1"/>
      <c r="BV175" s="1"/>
      <c r="BW175" s="1"/>
      <c r="BX175" s="1"/>
      <c r="BY175" s="1"/>
      <c r="BZ175" s="1"/>
      <c r="CA175" s="1"/>
      <c r="CB175" s="1"/>
      <c r="CD175" s="1"/>
      <c r="CE175" s="1"/>
      <c r="CF175" s="1"/>
      <c r="CG175" s="1"/>
      <c r="CH175" s="1"/>
      <c r="CI175" s="1"/>
      <c r="CJ175" s="1"/>
      <c r="CK175" s="1"/>
      <c r="CL175" s="1"/>
      <c r="CO175" s="1"/>
      <c r="CP175" s="1"/>
      <c r="CQ175" s="1"/>
      <c r="CS175" s="1"/>
      <c r="CT175" s="1"/>
      <c r="CU175" s="1"/>
      <c r="CV175" s="1"/>
      <c r="CY175" s="1"/>
      <c r="CZ175" s="1"/>
      <c r="DA175" s="1"/>
      <c r="DE175" s="1"/>
      <c r="DF175" s="1"/>
      <c r="DG175" s="1"/>
      <c r="DI175" s="1"/>
      <c r="DJ175" s="1"/>
      <c r="DK175" s="1"/>
      <c r="DO175" s="1"/>
      <c r="DP175" s="1"/>
      <c r="DQ175" s="1"/>
      <c r="DS175" s="1"/>
      <c r="DT175" s="1"/>
      <c r="DU175" s="1"/>
    </row>
    <row r="176" spans="1:125">
      <c r="A176" s="225"/>
      <c r="C176" s="275" t="s">
        <v>100</v>
      </c>
      <c r="D176" s="1038" t="s">
        <v>98</v>
      </c>
      <c r="E176" s="1038"/>
      <c r="F176" s="1039" t="s">
        <v>659</v>
      </c>
      <c r="G176" s="1039"/>
      <c r="H176" s="1039"/>
      <c r="I176" s="1039"/>
      <c r="J176" s="277" t="s">
        <v>395</v>
      </c>
      <c r="K176" s="1040" t="s">
        <v>394</v>
      </c>
      <c r="L176" s="1040"/>
      <c r="M176" s="275" t="s">
        <v>91</v>
      </c>
      <c r="N176" s="276" t="s">
        <v>90</v>
      </c>
      <c r="O176" s="275" t="s">
        <v>89</v>
      </c>
      <c r="P176" s="424" t="s">
        <v>340</v>
      </c>
      <c r="AD176" s="265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T176" s="1"/>
      <c r="BU176" s="1"/>
      <c r="BV176" s="1"/>
      <c r="BW176" s="1"/>
      <c r="BX176" s="1"/>
      <c r="BY176" s="1"/>
      <c r="BZ176" s="1"/>
      <c r="CA176" s="1"/>
      <c r="CB176" s="1"/>
      <c r="CD176" s="1"/>
      <c r="CE176" s="1"/>
      <c r="CF176" s="1"/>
      <c r="CG176" s="1"/>
      <c r="CH176" s="1"/>
      <c r="CI176" s="1"/>
      <c r="CJ176" s="1"/>
      <c r="CK176" s="1"/>
      <c r="CL176" s="1"/>
      <c r="CO176" s="1"/>
      <c r="CP176" s="1"/>
      <c r="CQ176" s="1"/>
      <c r="CS176" s="1"/>
      <c r="CT176" s="1"/>
      <c r="CU176" s="1"/>
      <c r="CV176" s="1"/>
      <c r="CY176" s="1"/>
      <c r="CZ176" s="1"/>
      <c r="DA176" s="1"/>
      <c r="DE176" s="1"/>
      <c r="DF176" s="1"/>
      <c r="DG176" s="1"/>
      <c r="DI176" s="1"/>
      <c r="DJ176" s="1"/>
      <c r="DK176" s="1"/>
      <c r="DO176" s="1"/>
      <c r="DP176" s="1"/>
      <c r="DQ176" s="1"/>
      <c r="DS176" s="1"/>
      <c r="DT176" s="1"/>
      <c r="DU176" s="1"/>
    </row>
    <row r="177" spans="1:125">
      <c r="A177" s="225"/>
      <c r="B177" s="435"/>
      <c r="C177" s="426">
        <v>1</v>
      </c>
      <c r="D177" s="434" t="s">
        <v>657</v>
      </c>
      <c r="E177" s="434" t="s">
        <v>21</v>
      </c>
      <c r="F177" s="1118"/>
      <c r="G177" s="1118"/>
      <c r="H177" s="1119" t="s">
        <v>242</v>
      </c>
      <c r="I177" s="1119"/>
      <c r="J177" s="432">
        <v>2511.77</v>
      </c>
      <c r="K177" s="431">
        <v>40909</v>
      </c>
      <c r="L177" s="431">
        <v>40923</v>
      </c>
      <c r="M177" s="300" t="s">
        <v>565</v>
      </c>
      <c r="N177" s="433">
        <v>40908</v>
      </c>
      <c r="O177" s="430">
        <v>40908</v>
      </c>
      <c r="P177" s="420">
        <v>25464</v>
      </c>
      <c r="AD177" s="265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T177" s="1"/>
      <c r="BU177" s="1"/>
      <c r="BV177" s="1"/>
      <c r="BW177" s="1"/>
      <c r="BX177" s="1"/>
      <c r="BY177" s="1"/>
      <c r="BZ177" s="1"/>
      <c r="CA177" s="1"/>
      <c r="CB177" s="1"/>
      <c r="CD177" s="1"/>
      <c r="CE177" s="1"/>
      <c r="CF177" s="1"/>
      <c r="CG177" s="1"/>
      <c r="CH177" s="1"/>
      <c r="CI177" s="1"/>
      <c r="CJ177" s="1"/>
      <c r="CK177" s="1"/>
      <c r="CL177" s="1"/>
      <c r="CO177" s="1"/>
      <c r="CP177" s="1"/>
      <c r="CQ177" s="1"/>
      <c r="CS177" s="1"/>
      <c r="CT177" s="1"/>
      <c r="CU177" s="1"/>
      <c r="CV177" s="1"/>
      <c r="CY177" s="1"/>
      <c r="CZ177" s="1"/>
      <c r="DA177" s="1"/>
      <c r="DE177" s="1"/>
      <c r="DF177" s="1"/>
      <c r="DG177" s="1"/>
      <c r="DI177" s="1"/>
      <c r="DJ177" s="1"/>
      <c r="DK177" s="1"/>
      <c r="DO177" s="1"/>
      <c r="DP177" s="1"/>
      <c r="DQ177" s="1"/>
      <c r="DS177" s="1"/>
      <c r="DT177" s="1"/>
      <c r="DU177" s="1"/>
    </row>
    <row r="178" spans="1:125">
      <c r="A178" s="225"/>
      <c r="B178" s="419"/>
      <c r="C178" s="275" t="s">
        <v>100</v>
      </c>
      <c r="D178" s="1038" t="s">
        <v>98</v>
      </c>
      <c r="E178" s="1038"/>
      <c r="F178" s="1039" t="s">
        <v>658</v>
      </c>
      <c r="G178" s="1039"/>
      <c r="H178" s="1039"/>
      <c r="I178" s="1039"/>
      <c r="J178" s="277" t="s">
        <v>395</v>
      </c>
      <c r="K178" s="1040" t="s">
        <v>394</v>
      </c>
      <c r="L178" s="1040"/>
      <c r="M178" s="275" t="s">
        <v>91</v>
      </c>
      <c r="N178" s="276" t="s">
        <v>90</v>
      </c>
      <c r="O178" s="275" t="s">
        <v>89</v>
      </c>
      <c r="P178" s="424" t="s">
        <v>340</v>
      </c>
      <c r="AD178" s="265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T178" s="1"/>
      <c r="BU178" s="1"/>
      <c r="BV178" s="1"/>
      <c r="BW178" s="1"/>
      <c r="BX178" s="1"/>
      <c r="BY178" s="1"/>
      <c r="BZ178" s="1"/>
      <c r="CA178" s="1"/>
      <c r="CB178" s="1"/>
      <c r="CD178" s="1"/>
      <c r="CE178" s="1"/>
      <c r="CF178" s="1"/>
      <c r="CG178" s="1"/>
      <c r="CH178" s="1"/>
      <c r="CI178" s="1"/>
      <c r="CJ178" s="1"/>
      <c r="CK178" s="1"/>
      <c r="CL178" s="1"/>
      <c r="CO178" s="1"/>
      <c r="CP178" s="1"/>
      <c r="CQ178" s="1"/>
      <c r="CS178" s="1"/>
      <c r="CT178" s="1"/>
      <c r="CU178" s="1"/>
      <c r="CV178" s="1"/>
      <c r="CY178" s="1"/>
      <c r="CZ178" s="1"/>
      <c r="DA178" s="1"/>
      <c r="DE178" s="1"/>
      <c r="DF178" s="1"/>
      <c r="DG178" s="1"/>
      <c r="DI178" s="1"/>
      <c r="DJ178" s="1"/>
      <c r="DK178" s="1"/>
      <c r="DO178" s="1"/>
      <c r="DP178" s="1"/>
      <c r="DQ178" s="1"/>
      <c r="DS178" s="1"/>
      <c r="DT178" s="1"/>
      <c r="DU178" s="1"/>
    </row>
    <row r="179" spans="1:125">
      <c r="A179" s="225"/>
      <c r="B179" s="419"/>
      <c r="C179" s="426">
        <v>1</v>
      </c>
      <c r="D179" s="434" t="s">
        <v>657</v>
      </c>
      <c r="E179" s="434" t="s">
        <v>21</v>
      </c>
      <c r="F179" s="1119" t="s">
        <v>249</v>
      </c>
      <c r="G179" s="1119"/>
      <c r="H179" s="1118"/>
      <c r="I179" s="1118"/>
      <c r="J179" s="432">
        <v>4.5E-13</v>
      </c>
      <c r="K179" s="431">
        <v>40955</v>
      </c>
      <c r="L179" s="431">
        <v>40969</v>
      </c>
      <c r="M179" s="300" t="s">
        <v>565</v>
      </c>
      <c r="N179" s="433">
        <v>40908</v>
      </c>
      <c r="O179" s="430">
        <v>40908</v>
      </c>
      <c r="P179" s="420">
        <v>25464</v>
      </c>
      <c r="AD179" s="265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T179" s="1"/>
      <c r="BU179" s="1"/>
      <c r="BV179" s="1"/>
      <c r="BW179" s="1"/>
      <c r="BX179" s="1"/>
      <c r="BY179" s="1"/>
      <c r="BZ179" s="1"/>
      <c r="CA179" s="1"/>
      <c r="CB179" s="1"/>
      <c r="CD179" s="1"/>
      <c r="CE179" s="1"/>
      <c r="CF179" s="1"/>
      <c r="CG179" s="1"/>
      <c r="CH179" s="1"/>
      <c r="CI179" s="1"/>
      <c r="CJ179" s="1"/>
      <c r="CK179" s="1"/>
      <c r="CL179" s="1"/>
      <c r="CO179" s="1"/>
      <c r="CP179" s="1"/>
      <c r="CQ179" s="1"/>
      <c r="CS179" s="1"/>
      <c r="CT179" s="1"/>
      <c r="CU179" s="1"/>
      <c r="CV179" s="1"/>
      <c r="CY179" s="1"/>
      <c r="CZ179" s="1"/>
      <c r="DA179" s="1"/>
      <c r="DE179" s="1"/>
      <c r="DF179" s="1"/>
      <c r="DG179" s="1"/>
      <c r="DI179" s="1"/>
      <c r="DJ179" s="1"/>
      <c r="DK179" s="1"/>
      <c r="DO179" s="1"/>
      <c r="DP179" s="1"/>
      <c r="DQ179" s="1"/>
      <c r="DS179" s="1"/>
      <c r="DT179" s="1"/>
      <c r="DU179" s="1"/>
    </row>
    <row r="180" spans="1:125">
      <c r="A180" s="225"/>
      <c r="B180" s="419"/>
      <c r="C180" s="426">
        <v>3</v>
      </c>
      <c r="D180" s="1" t="s">
        <v>57</v>
      </c>
      <c r="E180" s="1" t="s">
        <v>338</v>
      </c>
      <c r="F180" s="59" t="s">
        <v>656</v>
      </c>
      <c r="G180" s="59" t="s">
        <v>655</v>
      </c>
      <c r="H180" s="59" t="s">
        <v>654</v>
      </c>
      <c r="I180" s="59" t="s">
        <v>653</v>
      </c>
      <c r="J180" s="432">
        <v>862.24</v>
      </c>
      <c r="K180" s="431">
        <v>40940</v>
      </c>
      <c r="L180" s="431">
        <v>40968</v>
      </c>
      <c r="M180" s="300" t="s">
        <v>565</v>
      </c>
      <c r="N180" s="100">
        <v>40939</v>
      </c>
      <c r="O180" s="430">
        <v>40939</v>
      </c>
      <c r="P180" s="420">
        <v>38365</v>
      </c>
      <c r="AD180" s="265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T180" s="1"/>
      <c r="BU180" s="1"/>
      <c r="BV180" s="1"/>
      <c r="BW180" s="1"/>
      <c r="BX180" s="1"/>
      <c r="BY180" s="1"/>
      <c r="BZ180" s="1"/>
      <c r="CA180" s="1"/>
      <c r="CB180" s="1"/>
      <c r="CD180" s="1"/>
      <c r="CE180" s="1"/>
      <c r="CF180" s="1"/>
      <c r="CG180" s="1"/>
      <c r="CH180" s="1"/>
      <c r="CI180" s="1"/>
      <c r="CJ180" s="1"/>
      <c r="CK180" s="1"/>
      <c r="CL180" s="1"/>
      <c r="CO180" s="1"/>
      <c r="CP180" s="1"/>
      <c r="CQ180" s="1"/>
      <c r="CS180" s="1"/>
      <c r="CT180" s="1"/>
      <c r="CU180" s="1"/>
      <c r="CV180" s="1"/>
      <c r="CY180" s="1"/>
      <c r="CZ180" s="1"/>
      <c r="DA180" s="1"/>
      <c r="DE180" s="1"/>
      <c r="DF180" s="1"/>
      <c r="DG180" s="1"/>
      <c r="DI180" s="1"/>
      <c r="DJ180" s="1"/>
      <c r="DK180" s="1"/>
      <c r="DO180" s="1"/>
      <c r="DP180" s="1"/>
      <c r="DQ180" s="1"/>
      <c r="DS180" s="1"/>
      <c r="DT180" s="1"/>
      <c r="DU180" s="1"/>
    </row>
    <row r="181" spans="1:125">
      <c r="A181" s="225"/>
      <c r="B181" s="419"/>
      <c r="C181" s="275" t="s">
        <v>100</v>
      </c>
      <c r="D181" s="1038" t="s">
        <v>98</v>
      </c>
      <c r="E181" s="1038"/>
      <c r="F181" s="1039" t="s">
        <v>652</v>
      </c>
      <c r="G181" s="1039"/>
      <c r="H181" s="1039"/>
      <c r="I181" s="1039"/>
      <c r="J181" s="277" t="s">
        <v>395</v>
      </c>
      <c r="K181" s="1040" t="s">
        <v>394</v>
      </c>
      <c r="L181" s="1040"/>
      <c r="M181" s="275" t="s">
        <v>91</v>
      </c>
      <c r="N181" s="276" t="s">
        <v>90</v>
      </c>
      <c r="O181" s="275" t="s">
        <v>89</v>
      </c>
      <c r="P181" s="424" t="s">
        <v>340</v>
      </c>
      <c r="AD181" s="265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T181" s="1"/>
      <c r="BU181" s="1"/>
      <c r="BV181" s="1"/>
      <c r="BW181" s="1"/>
      <c r="BX181" s="1"/>
      <c r="BY181" s="1"/>
      <c r="BZ181" s="1"/>
      <c r="CA181" s="1"/>
      <c r="CB181" s="1"/>
      <c r="CD181" s="1"/>
      <c r="CE181" s="1"/>
      <c r="CF181" s="1"/>
      <c r="CG181" s="1"/>
      <c r="CH181" s="1"/>
      <c r="CI181" s="1"/>
      <c r="CJ181" s="1"/>
      <c r="CK181" s="1"/>
      <c r="CL181" s="1"/>
      <c r="CO181" s="1"/>
      <c r="CP181" s="1"/>
      <c r="CQ181" s="1"/>
      <c r="CS181" s="1"/>
      <c r="CT181" s="1"/>
      <c r="CU181" s="1"/>
      <c r="CV181" s="1"/>
      <c r="CY181" s="1"/>
      <c r="CZ181" s="1"/>
      <c r="DA181" s="1"/>
      <c r="DE181" s="1"/>
      <c r="DF181" s="1"/>
      <c r="DG181" s="1"/>
      <c r="DI181" s="1"/>
      <c r="DJ181" s="1"/>
      <c r="DK181" s="1"/>
      <c r="DO181" s="1"/>
      <c r="DP181" s="1"/>
      <c r="DQ181" s="1"/>
      <c r="DS181" s="1"/>
      <c r="DT181" s="1"/>
      <c r="DU181" s="1"/>
    </row>
    <row r="182" spans="1:125">
      <c r="A182" s="225"/>
      <c r="B182" s="419"/>
      <c r="C182" s="426">
        <v>4</v>
      </c>
      <c r="D182" s="417" t="s">
        <v>53</v>
      </c>
      <c r="E182" s="417" t="s">
        <v>432</v>
      </c>
      <c r="F182" s="59" t="s">
        <v>651</v>
      </c>
      <c r="G182" s="59" t="s">
        <v>650</v>
      </c>
      <c r="H182" s="59" t="s">
        <v>649</v>
      </c>
      <c r="I182" s="59" t="s">
        <v>648</v>
      </c>
      <c r="J182" s="282">
        <v>978.75</v>
      </c>
      <c r="K182" s="48">
        <v>40969</v>
      </c>
      <c r="L182" s="48">
        <v>40999</v>
      </c>
      <c r="M182" s="92" t="s">
        <v>606</v>
      </c>
      <c r="N182" s="91">
        <v>40968</v>
      </c>
      <c r="O182" s="421">
        <v>40968</v>
      </c>
      <c r="P182" s="420">
        <v>39163</v>
      </c>
      <c r="AD182" s="265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T182" s="1"/>
      <c r="BU182" s="1"/>
      <c r="BV182" s="1"/>
      <c r="BW182" s="1"/>
      <c r="BX182" s="1"/>
      <c r="BY182" s="1"/>
      <c r="BZ182" s="1"/>
      <c r="CA182" s="1"/>
      <c r="CB182" s="1"/>
      <c r="CD182" s="1"/>
      <c r="CE182" s="1"/>
      <c r="CF182" s="1"/>
      <c r="CG182" s="1"/>
      <c r="CH182" s="1"/>
      <c r="CI182" s="1"/>
      <c r="CJ182" s="1"/>
      <c r="CK182" s="1"/>
      <c r="CL182" s="1"/>
      <c r="CO182" s="1"/>
      <c r="CP182" s="1"/>
      <c r="CQ182" s="1"/>
      <c r="CS182" s="1"/>
      <c r="CT182" s="1"/>
      <c r="CU182" s="1"/>
      <c r="CV182" s="1"/>
      <c r="CY182" s="1"/>
      <c r="CZ182" s="1"/>
      <c r="DA182" s="1"/>
      <c r="DE182" s="1"/>
      <c r="DF182" s="1"/>
      <c r="DG182" s="1"/>
      <c r="DI182" s="1"/>
      <c r="DJ182" s="1"/>
      <c r="DK182" s="1"/>
      <c r="DO182" s="1"/>
      <c r="DP182" s="1"/>
      <c r="DQ182" s="1"/>
      <c r="DS182" s="1"/>
      <c r="DT182" s="1"/>
      <c r="DU182" s="1"/>
    </row>
    <row r="183" spans="1:125">
      <c r="A183" s="225"/>
      <c r="B183" s="419"/>
      <c r="C183" s="275" t="s">
        <v>100</v>
      </c>
      <c r="D183" s="1038" t="s">
        <v>98</v>
      </c>
      <c r="E183" s="1038"/>
      <c r="F183" s="1039" t="s">
        <v>647</v>
      </c>
      <c r="G183" s="1039"/>
      <c r="H183" s="1039"/>
      <c r="I183" s="1039"/>
      <c r="J183" s="277" t="s">
        <v>395</v>
      </c>
      <c r="K183" s="1040" t="s">
        <v>394</v>
      </c>
      <c r="L183" s="1040"/>
      <c r="M183" s="275" t="s">
        <v>91</v>
      </c>
      <c r="N183" s="276" t="s">
        <v>90</v>
      </c>
      <c r="O183" s="275" t="s">
        <v>89</v>
      </c>
      <c r="P183" s="424" t="s">
        <v>340</v>
      </c>
      <c r="AD183" s="265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T183" s="1"/>
      <c r="BU183" s="1"/>
      <c r="BV183" s="1"/>
      <c r="BW183" s="1"/>
      <c r="BX183" s="1"/>
      <c r="BY183" s="1"/>
      <c r="BZ183" s="1"/>
      <c r="CA183" s="1"/>
      <c r="CB183" s="1"/>
      <c r="CD183" s="1"/>
      <c r="CE183" s="1"/>
      <c r="CF183" s="1"/>
      <c r="CG183" s="1"/>
      <c r="CH183" s="1"/>
      <c r="CI183" s="1"/>
      <c r="CJ183" s="1"/>
      <c r="CK183" s="1"/>
      <c r="CL183" s="1"/>
      <c r="CO183" s="1"/>
      <c r="CP183" s="1"/>
      <c r="CQ183" s="1"/>
      <c r="CS183" s="1"/>
      <c r="CT183" s="1"/>
      <c r="CU183" s="1"/>
      <c r="CV183" s="1"/>
      <c r="CY183" s="1"/>
      <c r="CZ183" s="1"/>
      <c r="DA183" s="1"/>
      <c r="DE183" s="1"/>
      <c r="DF183" s="1"/>
      <c r="DG183" s="1"/>
      <c r="DI183" s="1"/>
      <c r="DJ183" s="1"/>
      <c r="DK183" s="1"/>
      <c r="DO183" s="1"/>
      <c r="DP183" s="1"/>
      <c r="DQ183" s="1"/>
      <c r="DS183" s="1"/>
      <c r="DT183" s="1"/>
      <c r="DU183" s="1"/>
    </row>
    <row r="184" spans="1:125">
      <c r="A184" s="225"/>
      <c r="B184" s="419"/>
      <c r="C184" s="426">
        <v>5</v>
      </c>
      <c r="D184" s="429" t="s">
        <v>646</v>
      </c>
      <c r="E184" s="417"/>
      <c r="F184" s="59" t="s">
        <v>645</v>
      </c>
      <c r="G184" s="59" t="s">
        <v>644</v>
      </c>
      <c r="H184" s="59" t="s">
        <v>643</v>
      </c>
      <c r="I184" s="59" t="s">
        <v>642</v>
      </c>
      <c r="J184" s="282">
        <v>796.03</v>
      </c>
      <c r="K184" s="48">
        <v>41000</v>
      </c>
      <c r="L184" s="48">
        <v>41029</v>
      </c>
      <c r="M184" s="92" t="s">
        <v>606</v>
      </c>
      <c r="N184" s="91">
        <v>40999</v>
      </c>
      <c r="O184" s="421">
        <v>40999</v>
      </c>
      <c r="P184" s="420">
        <v>40577</v>
      </c>
      <c r="AD184" s="397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T184" s="1"/>
      <c r="BU184" s="1"/>
      <c r="BV184" s="1"/>
      <c r="BW184" s="1"/>
      <c r="BX184" s="1"/>
      <c r="BY184" s="1"/>
      <c r="BZ184" s="1"/>
      <c r="CA184" s="1"/>
      <c r="CB184" s="1"/>
      <c r="CD184" s="1"/>
      <c r="CE184" s="1"/>
      <c r="CF184" s="1"/>
      <c r="CG184" s="1"/>
      <c r="CH184" s="1"/>
      <c r="CI184" s="1"/>
      <c r="CJ184" s="1"/>
      <c r="CK184" s="1"/>
      <c r="CL184" s="1"/>
      <c r="CO184" s="1"/>
      <c r="CP184" s="1"/>
      <c r="CQ184" s="1"/>
      <c r="CS184" s="1"/>
      <c r="CT184" s="1"/>
      <c r="CU184" s="1"/>
      <c r="CV184" s="1"/>
      <c r="CY184" s="1"/>
      <c r="CZ184" s="1"/>
      <c r="DA184" s="1"/>
      <c r="DE184" s="1"/>
      <c r="DF184" s="1"/>
      <c r="DG184" s="1"/>
      <c r="DI184" s="1"/>
      <c r="DJ184" s="1"/>
      <c r="DK184" s="1"/>
      <c r="DO184" s="1"/>
      <c r="DP184" s="1"/>
      <c r="DQ184" s="1"/>
      <c r="DS184" s="1"/>
      <c r="DT184" s="1"/>
      <c r="DU184" s="1"/>
    </row>
    <row r="185" spans="1:125">
      <c r="A185" s="225"/>
      <c r="B185" s="419"/>
      <c r="C185" s="275" t="s">
        <v>100</v>
      </c>
      <c r="D185" s="1038" t="s">
        <v>98</v>
      </c>
      <c r="E185" s="1038"/>
      <c r="F185" s="1039" t="s">
        <v>641</v>
      </c>
      <c r="G185" s="1039"/>
      <c r="H185" s="1039"/>
      <c r="I185" s="1039"/>
      <c r="J185" s="277" t="s">
        <v>395</v>
      </c>
      <c r="K185" s="1040" t="s">
        <v>394</v>
      </c>
      <c r="L185" s="1040"/>
      <c r="M185" s="275" t="s">
        <v>91</v>
      </c>
      <c r="N185" s="276" t="s">
        <v>90</v>
      </c>
      <c r="O185" s="275" t="s">
        <v>89</v>
      </c>
      <c r="P185" s="424" t="s">
        <v>340</v>
      </c>
      <c r="AD185" s="265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T185" s="1"/>
      <c r="BU185" s="1"/>
      <c r="BV185" s="1"/>
      <c r="BW185" s="1"/>
      <c r="BX185" s="1"/>
      <c r="BY185" s="1"/>
      <c r="BZ185" s="1"/>
      <c r="CA185" s="1"/>
      <c r="CB185" s="1"/>
      <c r="CD185" s="1"/>
      <c r="CE185" s="1"/>
      <c r="CF185" s="1"/>
      <c r="CG185" s="1"/>
      <c r="CH185" s="1"/>
      <c r="CI185" s="1"/>
      <c r="CJ185" s="1"/>
      <c r="CK185" s="1"/>
      <c r="CL185" s="1"/>
      <c r="CO185" s="1"/>
      <c r="CP185" s="1"/>
      <c r="CQ185" s="1"/>
      <c r="CS185" s="1"/>
      <c r="CT185" s="1"/>
      <c r="CU185" s="1"/>
      <c r="CV185" s="1"/>
      <c r="CY185" s="1"/>
      <c r="CZ185" s="1"/>
      <c r="DA185" s="1"/>
      <c r="DE185" s="1"/>
      <c r="DF185" s="1"/>
      <c r="DG185" s="1"/>
      <c r="DI185" s="1"/>
      <c r="DJ185" s="1"/>
      <c r="DK185" s="1"/>
      <c r="DO185" s="1"/>
      <c r="DP185" s="1"/>
      <c r="DQ185" s="1"/>
      <c r="DS185" s="1"/>
      <c r="DT185" s="1"/>
      <c r="DU185" s="1"/>
    </row>
    <row r="186" spans="1:125">
      <c r="A186" s="225"/>
      <c r="B186" s="419"/>
      <c r="C186" s="428">
        <v>0</v>
      </c>
      <c r="D186" s="427" t="s">
        <v>640</v>
      </c>
      <c r="E186" s="417"/>
      <c r="F186" s="416"/>
      <c r="G186" s="416"/>
      <c r="H186" s="416"/>
      <c r="I186" s="416"/>
      <c r="J186" s="282"/>
      <c r="K186" s="48"/>
      <c r="L186" s="48"/>
      <c r="M186" s="92"/>
      <c r="N186" s="91"/>
      <c r="O186" s="421"/>
      <c r="P186" s="420"/>
      <c r="AD186" s="265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T186" s="1"/>
      <c r="BU186" s="1"/>
      <c r="BV186" s="1"/>
      <c r="BW186" s="1"/>
      <c r="BX186" s="1"/>
      <c r="BY186" s="1"/>
      <c r="BZ186" s="1"/>
      <c r="CA186" s="1"/>
      <c r="CB186" s="1"/>
      <c r="CD186" s="1"/>
      <c r="CE186" s="1"/>
      <c r="CF186" s="1"/>
      <c r="CG186" s="1"/>
      <c r="CH186" s="1"/>
      <c r="CI186" s="1"/>
      <c r="CJ186" s="1"/>
      <c r="CK186" s="1"/>
      <c r="CL186" s="1"/>
      <c r="CO186" s="1"/>
      <c r="CP186" s="1"/>
      <c r="CQ186" s="1"/>
      <c r="CS186" s="1"/>
      <c r="CT186" s="1"/>
      <c r="CU186" s="1"/>
      <c r="CV186" s="1"/>
      <c r="CY186" s="1"/>
      <c r="CZ186" s="1"/>
      <c r="DA186" s="1"/>
      <c r="DE186" s="1"/>
      <c r="DF186" s="1"/>
      <c r="DG186" s="1"/>
      <c r="DI186" s="1"/>
      <c r="DJ186" s="1"/>
      <c r="DK186" s="1"/>
      <c r="DO186" s="1"/>
      <c r="DP186" s="1"/>
      <c r="DQ186" s="1"/>
      <c r="DS186" s="1"/>
      <c r="DT186" s="1"/>
      <c r="DU186" s="1"/>
    </row>
    <row r="187" spans="1:125">
      <c r="A187" s="225"/>
      <c r="B187" s="419"/>
      <c r="C187" s="275" t="s">
        <v>100</v>
      </c>
      <c r="D187" s="1038" t="s">
        <v>98</v>
      </c>
      <c r="E187" s="1038"/>
      <c r="F187" s="1039" t="s">
        <v>639</v>
      </c>
      <c r="G187" s="1039"/>
      <c r="H187" s="1039"/>
      <c r="I187" s="1039"/>
      <c r="J187" s="277" t="s">
        <v>395</v>
      </c>
      <c r="K187" s="1040" t="s">
        <v>394</v>
      </c>
      <c r="L187" s="1040"/>
      <c r="M187" s="275" t="s">
        <v>91</v>
      </c>
      <c r="N187" s="276" t="s">
        <v>90</v>
      </c>
      <c r="O187" s="275" t="s">
        <v>89</v>
      </c>
      <c r="P187" s="424" t="s">
        <v>340</v>
      </c>
      <c r="AD187" s="265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T187" s="1"/>
      <c r="BU187" s="1"/>
      <c r="BV187" s="1"/>
      <c r="BW187" s="1"/>
      <c r="BX187" s="1"/>
      <c r="BY187" s="1"/>
      <c r="BZ187" s="1"/>
      <c r="CA187" s="1"/>
      <c r="CB187" s="1"/>
      <c r="CD187" s="1"/>
      <c r="CE187" s="1"/>
      <c r="CF187" s="1"/>
      <c r="CG187" s="1"/>
      <c r="CH187" s="1"/>
      <c r="CI187" s="1"/>
      <c r="CJ187" s="1"/>
      <c r="CK187" s="1"/>
      <c r="CL187" s="1"/>
      <c r="CO187" s="1"/>
      <c r="CP187" s="1"/>
      <c r="CQ187" s="1"/>
      <c r="CS187" s="1"/>
      <c r="CT187" s="1"/>
      <c r="CU187" s="1"/>
      <c r="CV187" s="1"/>
      <c r="CY187" s="1"/>
      <c r="CZ187" s="1"/>
      <c r="DA187" s="1"/>
      <c r="DE187" s="1"/>
      <c r="DF187" s="1"/>
      <c r="DG187" s="1"/>
      <c r="DI187" s="1"/>
      <c r="DJ187" s="1"/>
      <c r="DK187" s="1"/>
      <c r="DO187" s="1"/>
      <c r="DP187" s="1"/>
      <c r="DQ187" s="1"/>
      <c r="DS187" s="1"/>
      <c r="DT187" s="1"/>
      <c r="DU187" s="1"/>
    </row>
    <row r="188" spans="1:125">
      <c r="A188" s="225"/>
      <c r="B188" s="419"/>
      <c r="C188" s="426">
        <v>6</v>
      </c>
      <c r="D188" s="417" t="s">
        <v>638</v>
      </c>
      <c r="E188" s="417"/>
      <c r="F188" s="59" t="s">
        <v>637</v>
      </c>
      <c r="G188" s="59" t="s">
        <v>636</v>
      </c>
      <c r="H188" s="59" t="s">
        <v>635</v>
      </c>
      <c r="I188" s="59" t="s">
        <v>634</v>
      </c>
      <c r="J188" s="282">
        <v>816.86</v>
      </c>
      <c r="K188" s="48">
        <v>41061</v>
      </c>
      <c r="L188" s="48">
        <v>41090</v>
      </c>
      <c r="M188" s="92" t="s">
        <v>606</v>
      </c>
      <c r="N188" s="91">
        <v>41060</v>
      </c>
      <c r="O188" s="421">
        <v>41060</v>
      </c>
      <c r="P188" s="420">
        <v>38869</v>
      </c>
      <c r="AD188" s="265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T188" s="1"/>
      <c r="BU188" s="1"/>
      <c r="BV188" s="1"/>
      <c r="BW188" s="1"/>
      <c r="BX188" s="1"/>
      <c r="BY188" s="1"/>
      <c r="BZ188" s="1"/>
      <c r="CA188" s="1"/>
      <c r="CB188" s="1"/>
      <c r="CD188" s="1"/>
      <c r="CE188" s="1"/>
      <c r="CF188" s="1"/>
      <c r="CG188" s="1"/>
      <c r="CH188" s="1"/>
      <c r="CI188" s="1"/>
      <c r="CJ188" s="1"/>
      <c r="CK188" s="1"/>
      <c r="CL188" s="1"/>
      <c r="CO188" s="1"/>
      <c r="CP188" s="1"/>
      <c r="CQ188" s="1"/>
      <c r="CS188" s="1"/>
      <c r="CT188" s="1"/>
      <c r="CU188" s="1"/>
      <c r="CV188" s="1"/>
      <c r="CY188" s="1"/>
      <c r="CZ188" s="1"/>
      <c r="DA188" s="1"/>
      <c r="DE188" s="1"/>
      <c r="DF188" s="1"/>
      <c r="DG188" s="1"/>
      <c r="DI188" s="1"/>
      <c r="DJ188" s="1"/>
      <c r="DK188" s="1"/>
      <c r="DO188" s="1"/>
      <c r="DP188" s="1"/>
      <c r="DQ188" s="1"/>
      <c r="DS188" s="1"/>
      <c r="DT188" s="1"/>
      <c r="DU188" s="1"/>
    </row>
    <row r="189" spans="1:125">
      <c r="A189" s="225"/>
      <c r="B189" s="419"/>
      <c r="C189" s="275" t="s">
        <v>100</v>
      </c>
      <c r="D189" s="1038" t="s">
        <v>98</v>
      </c>
      <c r="E189" s="1038"/>
      <c r="F189" s="1039" t="s">
        <v>633</v>
      </c>
      <c r="G189" s="1039"/>
      <c r="H189" s="1039"/>
      <c r="I189" s="1039"/>
      <c r="J189" s="277" t="s">
        <v>395</v>
      </c>
      <c r="K189" s="1040" t="s">
        <v>394</v>
      </c>
      <c r="L189" s="1040"/>
      <c r="M189" s="275" t="s">
        <v>91</v>
      </c>
      <c r="N189" s="276" t="s">
        <v>90</v>
      </c>
      <c r="O189" s="275" t="s">
        <v>89</v>
      </c>
      <c r="P189" s="424" t="s">
        <v>340</v>
      </c>
      <c r="AD189" s="265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T189" s="1"/>
      <c r="BU189" s="1"/>
      <c r="BV189" s="1"/>
      <c r="BW189" s="1"/>
      <c r="BX189" s="1"/>
      <c r="BY189" s="1"/>
      <c r="BZ189" s="1"/>
      <c r="CA189" s="1"/>
      <c r="CB189" s="1"/>
      <c r="CD189" s="1"/>
      <c r="CE189" s="1"/>
      <c r="CF189" s="1"/>
      <c r="CG189" s="1"/>
      <c r="CH189" s="1"/>
      <c r="CI189" s="1"/>
      <c r="CJ189" s="1"/>
      <c r="CK189" s="1"/>
      <c r="CL189" s="1"/>
      <c r="CO189" s="1"/>
      <c r="CP189" s="1"/>
      <c r="CQ189" s="1"/>
      <c r="CS189" s="1"/>
      <c r="CT189" s="1"/>
      <c r="CU189" s="1"/>
      <c r="CV189" s="1"/>
      <c r="CY189" s="1"/>
      <c r="CZ189" s="1"/>
      <c r="DA189" s="1"/>
      <c r="DE189" s="1"/>
      <c r="DF189" s="1"/>
      <c r="DG189" s="1"/>
      <c r="DI189" s="1"/>
      <c r="DJ189" s="1"/>
      <c r="DK189" s="1"/>
      <c r="DO189" s="1"/>
      <c r="DP189" s="1"/>
      <c r="DQ189" s="1"/>
      <c r="DS189" s="1"/>
      <c r="DT189" s="1"/>
      <c r="DU189" s="1"/>
    </row>
    <row r="190" spans="1:125">
      <c r="A190" s="225"/>
      <c r="B190" s="419"/>
      <c r="C190" s="428">
        <v>0</v>
      </c>
      <c r="D190" s="427" t="s">
        <v>632</v>
      </c>
      <c r="E190" s="417"/>
      <c r="F190" s="416"/>
      <c r="G190" s="416"/>
      <c r="H190" s="416"/>
      <c r="I190" s="416"/>
      <c r="J190" s="282"/>
      <c r="K190" s="48"/>
      <c r="L190" s="48"/>
      <c r="M190" s="92"/>
      <c r="N190" s="91"/>
      <c r="O190" s="421"/>
      <c r="P190" s="420"/>
      <c r="AD190" s="265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T190" s="1"/>
      <c r="BU190" s="1"/>
      <c r="BV190" s="1"/>
      <c r="BW190" s="1"/>
      <c r="BX190" s="1"/>
      <c r="BY190" s="1"/>
      <c r="BZ190" s="1"/>
      <c r="CA190" s="1"/>
      <c r="CB190" s="1"/>
      <c r="CD190" s="1"/>
      <c r="CE190" s="1"/>
      <c r="CF190" s="1"/>
      <c r="CG190" s="1"/>
      <c r="CH190" s="1"/>
      <c r="CI190" s="1"/>
      <c r="CJ190" s="1"/>
      <c r="CK190" s="1"/>
      <c r="CL190" s="1"/>
      <c r="CO190" s="1"/>
      <c r="CP190" s="1"/>
      <c r="CQ190" s="1"/>
      <c r="CS190" s="1"/>
      <c r="CT190" s="1"/>
      <c r="CU190" s="1"/>
      <c r="CV190" s="1"/>
      <c r="CY190" s="1"/>
      <c r="CZ190" s="1"/>
      <c r="DA190" s="1"/>
      <c r="DE190" s="1"/>
      <c r="DF190" s="1"/>
      <c r="DG190" s="1"/>
      <c r="DI190" s="1"/>
      <c r="DJ190" s="1"/>
      <c r="DK190" s="1"/>
      <c r="DO190" s="1"/>
      <c r="DP190" s="1"/>
      <c r="DQ190" s="1"/>
      <c r="DS190" s="1"/>
      <c r="DT190" s="1"/>
      <c r="DU190" s="1"/>
    </row>
    <row r="191" spans="1:125">
      <c r="A191" s="225"/>
      <c r="B191" s="419"/>
      <c r="C191" s="275" t="s">
        <v>100</v>
      </c>
      <c r="D191" s="1038" t="s">
        <v>98</v>
      </c>
      <c r="E191" s="1038"/>
      <c r="F191" s="1039" t="s">
        <v>631</v>
      </c>
      <c r="G191" s="1039"/>
      <c r="H191" s="1039"/>
      <c r="I191" s="1039"/>
      <c r="J191" s="277" t="s">
        <v>395</v>
      </c>
      <c r="K191" s="1040" t="s">
        <v>394</v>
      </c>
      <c r="L191" s="1040"/>
      <c r="M191" s="275" t="s">
        <v>91</v>
      </c>
      <c r="N191" s="276" t="s">
        <v>90</v>
      </c>
      <c r="O191" s="275" t="s">
        <v>89</v>
      </c>
      <c r="P191" s="424" t="s">
        <v>340</v>
      </c>
      <c r="AD191" s="265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T191" s="1"/>
      <c r="BU191" s="1"/>
      <c r="BV191" s="1"/>
      <c r="BW191" s="1"/>
      <c r="BX191" s="1"/>
      <c r="BY191" s="1"/>
      <c r="BZ191" s="1"/>
      <c r="CA191" s="1"/>
      <c r="CB191" s="1"/>
      <c r="CD191" s="1"/>
      <c r="CE191" s="1"/>
      <c r="CF191" s="1"/>
      <c r="CG191" s="1"/>
      <c r="CH191" s="1"/>
      <c r="CI191" s="1"/>
      <c r="CJ191" s="1"/>
      <c r="CK191" s="1"/>
      <c r="CL191" s="1"/>
      <c r="CO191" s="1"/>
      <c r="CP191" s="1"/>
      <c r="CQ191" s="1"/>
      <c r="CS191" s="1"/>
      <c r="CT191" s="1"/>
      <c r="CU191" s="1"/>
      <c r="CV191" s="1"/>
      <c r="CY191" s="1"/>
      <c r="CZ191" s="1"/>
      <c r="DA191" s="1"/>
      <c r="DE191" s="1"/>
      <c r="DF191" s="1"/>
      <c r="DG191" s="1"/>
      <c r="DI191" s="1"/>
      <c r="DJ191" s="1"/>
      <c r="DK191" s="1"/>
      <c r="DO191" s="1"/>
      <c r="DP191" s="1"/>
      <c r="DQ191" s="1"/>
      <c r="DS191" s="1"/>
      <c r="DT191" s="1"/>
      <c r="DU191" s="1"/>
    </row>
    <row r="192" spans="1:125">
      <c r="A192" s="225"/>
      <c r="B192" s="419"/>
      <c r="C192" s="426">
        <v>7</v>
      </c>
      <c r="D192" s="417" t="s">
        <v>630</v>
      </c>
      <c r="E192" s="417"/>
      <c r="F192" s="59" t="s">
        <v>629</v>
      </c>
      <c r="G192" s="59" t="s">
        <v>628</v>
      </c>
      <c r="H192" s="59" t="s">
        <v>627</v>
      </c>
      <c r="I192" s="59" t="s">
        <v>626</v>
      </c>
      <c r="J192" s="282">
        <v>848.25</v>
      </c>
      <c r="K192" s="48">
        <v>41122</v>
      </c>
      <c r="L192" s="48">
        <v>41152</v>
      </c>
      <c r="M192" s="92" t="s">
        <v>606</v>
      </c>
      <c r="N192" s="91">
        <v>41121</v>
      </c>
      <c r="O192" s="421">
        <v>41121</v>
      </c>
      <c r="P192" s="420">
        <v>40332</v>
      </c>
      <c r="AD192" s="265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T192" s="1"/>
      <c r="BU192" s="1"/>
      <c r="BV192" s="1"/>
      <c r="BW192" s="1"/>
      <c r="BX192" s="1"/>
      <c r="BY192" s="1"/>
      <c r="BZ192" s="1"/>
      <c r="CA192" s="1"/>
      <c r="CB192" s="1"/>
      <c r="CD192" s="1"/>
      <c r="CE192" s="1"/>
      <c r="CF192" s="1"/>
      <c r="CG192" s="1"/>
      <c r="CH192" s="1"/>
      <c r="CI192" s="1"/>
      <c r="CJ192" s="1"/>
      <c r="CK192" s="1"/>
      <c r="CL192" s="1"/>
      <c r="CO192" s="1"/>
      <c r="CP192" s="1"/>
      <c r="CQ192" s="1"/>
      <c r="CS192" s="1"/>
      <c r="CT192" s="1"/>
      <c r="CU192" s="1"/>
      <c r="CV192" s="1"/>
      <c r="CY192" s="1"/>
      <c r="CZ192" s="1"/>
      <c r="DA192" s="1"/>
      <c r="DE192" s="1"/>
      <c r="DF192" s="1"/>
      <c r="DG192" s="1"/>
      <c r="DI192" s="1"/>
      <c r="DJ192" s="1"/>
      <c r="DK192" s="1"/>
      <c r="DO192" s="1"/>
      <c r="DP192" s="1"/>
      <c r="DQ192" s="1"/>
      <c r="DS192" s="1"/>
      <c r="DT192" s="1"/>
      <c r="DU192" s="1"/>
    </row>
    <row r="193" spans="1:125">
      <c r="A193" s="225"/>
      <c r="B193" s="419"/>
      <c r="C193" s="275" t="s">
        <v>100</v>
      </c>
      <c r="D193" s="1038" t="s">
        <v>98</v>
      </c>
      <c r="E193" s="1038"/>
      <c r="F193" s="1039" t="s">
        <v>625</v>
      </c>
      <c r="G193" s="1039"/>
      <c r="H193" s="1039"/>
      <c r="I193" s="1039"/>
      <c r="J193" s="277" t="s">
        <v>395</v>
      </c>
      <c r="K193" s="1040" t="s">
        <v>394</v>
      </c>
      <c r="L193" s="1040"/>
      <c r="M193" s="275" t="s">
        <v>91</v>
      </c>
      <c r="N193" s="276" t="s">
        <v>90</v>
      </c>
      <c r="O193" s="275" t="s">
        <v>89</v>
      </c>
      <c r="P193" s="424" t="s">
        <v>340</v>
      </c>
      <c r="AD193" s="265"/>
      <c r="CT193" s="1"/>
      <c r="CU193" s="1"/>
      <c r="CV193" s="1"/>
      <c r="CY193" s="1"/>
      <c r="CZ193" s="1"/>
      <c r="DA193" s="1"/>
      <c r="DE193" s="1"/>
      <c r="DF193" s="1"/>
      <c r="DG193" s="1"/>
      <c r="DI193" s="1"/>
      <c r="DJ193" s="1"/>
      <c r="DK193" s="1"/>
      <c r="DO193" s="1"/>
      <c r="DP193" s="1"/>
      <c r="DQ193" s="1"/>
      <c r="DS193" s="1"/>
      <c r="DT193" s="1"/>
      <c r="DU193" s="1"/>
    </row>
    <row r="194" spans="1:125">
      <c r="A194" s="225"/>
      <c r="B194" s="419"/>
      <c r="C194" s="426">
        <v>8</v>
      </c>
      <c r="D194" s="417" t="s">
        <v>624</v>
      </c>
      <c r="E194" s="417"/>
      <c r="F194" s="1044" t="s">
        <v>143</v>
      </c>
      <c r="G194" s="1044"/>
      <c r="H194" s="1044" t="s">
        <v>132</v>
      </c>
      <c r="I194" s="1044"/>
      <c r="J194" s="282">
        <v>652.5</v>
      </c>
      <c r="K194" s="48">
        <v>41153</v>
      </c>
      <c r="L194" s="48">
        <v>41182</v>
      </c>
      <c r="M194" s="92" t="s">
        <v>606</v>
      </c>
      <c r="N194" s="91">
        <v>41152</v>
      </c>
      <c r="O194" s="421">
        <v>41152</v>
      </c>
      <c r="P194" s="420">
        <v>40603</v>
      </c>
      <c r="AD194" s="265"/>
      <c r="CT194" s="1"/>
      <c r="CU194" s="1"/>
      <c r="CV194" s="1"/>
      <c r="CY194" s="1"/>
      <c r="CZ194" s="1"/>
      <c r="DA194" s="1"/>
      <c r="DE194" s="1"/>
      <c r="DF194" s="1"/>
      <c r="DG194" s="1"/>
      <c r="DI194" s="1"/>
      <c r="DJ194" s="1"/>
      <c r="DK194" s="1"/>
      <c r="DO194" s="1"/>
      <c r="DP194" s="1"/>
      <c r="DQ194" s="1"/>
      <c r="DS194" s="1"/>
      <c r="DT194" s="1"/>
      <c r="DU194" s="1"/>
    </row>
    <row r="195" spans="1:125">
      <c r="A195" s="225"/>
      <c r="B195" s="419"/>
      <c r="C195" s="426">
        <v>9</v>
      </c>
      <c r="D195" s="417" t="s">
        <v>623</v>
      </c>
      <c r="E195" s="417"/>
      <c r="F195" s="59" t="s">
        <v>622</v>
      </c>
      <c r="G195" s="59" t="s">
        <v>621</v>
      </c>
      <c r="H195" s="59" t="s">
        <v>620</v>
      </c>
      <c r="I195" s="59" t="s">
        <v>619</v>
      </c>
      <c r="J195" s="282">
        <v>700.17</v>
      </c>
      <c r="K195" s="48">
        <v>41153</v>
      </c>
      <c r="L195" s="48">
        <v>41182</v>
      </c>
      <c r="M195" s="92" t="s">
        <v>606</v>
      </c>
      <c r="N195" s="91">
        <v>41152</v>
      </c>
      <c r="O195" s="421">
        <v>41152</v>
      </c>
      <c r="P195" s="420">
        <v>38869</v>
      </c>
      <c r="AD195" s="265"/>
      <c r="CT195" s="1"/>
      <c r="CU195" s="1"/>
      <c r="CV195" s="1"/>
      <c r="CY195" s="1"/>
      <c r="CZ195" s="1"/>
      <c r="DA195" s="1"/>
      <c r="DE195" s="1"/>
      <c r="DF195" s="1"/>
      <c r="DG195" s="1"/>
      <c r="DI195" s="1"/>
      <c r="DJ195" s="1"/>
      <c r="DK195" s="1"/>
      <c r="DO195" s="1"/>
      <c r="DP195" s="1"/>
      <c r="DQ195" s="1"/>
      <c r="DS195" s="1"/>
      <c r="DT195" s="1"/>
      <c r="DU195" s="1"/>
    </row>
    <row r="196" spans="1:125">
      <c r="A196" s="225"/>
      <c r="B196" s="419"/>
      <c r="C196" s="275" t="s">
        <v>100</v>
      </c>
      <c r="D196" s="1038" t="s">
        <v>98</v>
      </c>
      <c r="E196" s="1038"/>
      <c r="F196" s="1039" t="s">
        <v>618</v>
      </c>
      <c r="G196" s="1039"/>
      <c r="H196" s="1039"/>
      <c r="I196" s="1039"/>
      <c r="J196" s="277" t="s">
        <v>395</v>
      </c>
      <c r="K196" s="1040" t="s">
        <v>394</v>
      </c>
      <c r="L196" s="1040"/>
      <c r="M196" s="275" t="s">
        <v>91</v>
      </c>
      <c r="N196" s="276" t="s">
        <v>90</v>
      </c>
      <c r="O196" s="275" t="s">
        <v>89</v>
      </c>
      <c r="P196" s="424" t="s">
        <v>340</v>
      </c>
      <c r="AD196" s="265"/>
      <c r="CT196" s="1"/>
      <c r="CU196" s="1"/>
      <c r="CV196" s="1"/>
      <c r="CY196" s="1"/>
      <c r="CZ196" s="1"/>
      <c r="DA196" s="1"/>
      <c r="DE196" s="1"/>
      <c r="DF196" s="1"/>
      <c r="DG196" s="1"/>
      <c r="DI196" s="1"/>
      <c r="DJ196" s="1"/>
      <c r="DK196" s="1"/>
      <c r="DO196" s="1"/>
      <c r="DP196" s="1"/>
      <c r="DQ196" s="1"/>
      <c r="DS196" s="1"/>
      <c r="DT196" s="1"/>
      <c r="DU196" s="1"/>
    </row>
    <row r="197" spans="1:125">
      <c r="A197" s="225"/>
      <c r="B197" s="419"/>
      <c r="C197" s="426">
        <v>10</v>
      </c>
      <c r="D197" s="417" t="s">
        <v>617</v>
      </c>
      <c r="E197" s="417"/>
      <c r="F197" s="59" t="s">
        <v>616</v>
      </c>
      <c r="G197" s="59" t="s">
        <v>615</v>
      </c>
      <c r="H197" s="59" t="s">
        <v>614</v>
      </c>
      <c r="I197" s="59" t="s">
        <v>613</v>
      </c>
      <c r="J197" s="282">
        <v>702.87</v>
      </c>
      <c r="K197" s="48">
        <v>41183</v>
      </c>
      <c r="L197" s="48">
        <v>41213</v>
      </c>
      <c r="M197" s="92" t="s">
        <v>606</v>
      </c>
      <c r="N197" s="91">
        <v>41182</v>
      </c>
      <c r="O197" s="421">
        <v>41182</v>
      </c>
      <c r="P197" s="420">
        <v>40395</v>
      </c>
      <c r="AD197" s="265"/>
      <c r="CH197" s="160"/>
      <c r="CI197" s="160"/>
      <c r="CT197" s="1"/>
      <c r="CU197" s="1"/>
      <c r="CV197" s="1"/>
      <c r="CY197" s="1"/>
      <c r="CZ197" s="1"/>
      <c r="DA197" s="1"/>
      <c r="DE197" s="1"/>
      <c r="DF197" s="1"/>
      <c r="DG197" s="1"/>
      <c r="DI197" s="1"/>
      <c r="DJ197" s="1"/>
      <c r="DK197" s="1"/>
      <c r="DO197" s="1"/>
      <c r="DP197" s="1"/>
      <c r="DQ197" s="1"/>
      <c r="DS197" s="1"/>
      <c r="DT197" s="1"/>
      <c r="DU197" s="1"/>
    </row>
    <row r="198" spans="1:125">
      <c r="A198" s="225"/>
      <c r="B198" s="419"/>
      <c r="C198" s="275" t="s">
        <v>100</v>
      </c>
      <c r="D198" s="1038" t="s">
        <v>98</v>
      </c>
      <c r="E198" s="1038"/>
      <c r="F198" s="1039" t="s">
        <v>612</v>
      </c>
      <c r="G198" s="1039"/>
      <c r="H198" s="1039"/>
      <c r="I198" s="1039"/>
      <c r="J198" s="277" t="s">
        <v>395</v>
      </c>
      <c r="K198" s="1040" t="s">
        <v>394</v>
      </c>
      <c r="L198" s="1040"/>
      <c r="M198" s="275" t="s">
        <v>91</v>
      </c>
      <c r="N198" s="276" t="s">
        <v>90</v>
      </c>
      <c r="O198" s="275" t="s">
        <v>89</v>
      </c>
      <c r="P198" s="424" t="s">
        <v>340</v>
      </c>
      <c r="AD198" s="265"/>
      <c r="CH198" s="99"/>
      <c r="CI198" s="99"/>
      <c r="CS198" s="99"/>
      <c r="CT198" s="1"/>
      <c r="CU198" s="1"/>
      <c r="CV198" s="1"/>
      <c r="CY198" s="1"/>
      <c r="CZ198" s="1"/>
      <c r="DA198" s="1"/>
      <c r="DE198" s="1"/>
      <c r="DF198" s="1"/>
      <c r="DG198" s="1"/>
      <c r="DI198" s="1"/>
      <c r="DJ198" s="1"/>
      <c r="DK198" s="1"/>
      <c r="DO198" s="1"/>
      <c r="DP198" s="1"/>
      <c r="DQ198" s="1"/>
      <c r="DS198" s="1"/>
      <c r="DT198" s="1"/>
      <c r="DU198" s="1"/>
    </row>
    <row r="199" spans="1:125">
      <c r="A199" s="225"/>
      <c r="B199" s="419"/>
      <c r="C199" s="426">
        <v>11</v>
      </c>
      <c r="D199" s="417" t="s">
        <v>611</v>
      </c>
      <c r="E199" s="417"/>
      <c r="F199" s="59" t="s">
        <v>610</v>
      </c>
      <c r="G199" s="59" t="s">
        <v>609</v>
      </c>
      <c r="H199" s="59" t="s">
        <v>608</v>
      </c>
      <c r="I199" s="59" t="s">
        <v>607</v>
      </c>
      <c r="J199" s="282">
        <v>909.52</v>
      </c>
      <c r="K199" s="48">
        <v>41214</v>
      </c>
      <c r="L199" s="48">
        <v>41243</v>
      </c>
      <c r="M199" s="92" t="s">
        <v>606</v>
      </c>
      <c r="N199" s="91">
        <v>41213</v>
      </c>
      <c r="O199" s="421">
        <v>41213</v>
      </c>
      <c r="P199" s="420">
        <v>38961</v>
      </c>
      <c r="AD199" s="265"/>
      <c r="CH199" s="95"/>
      <c r="CI199" s="95"/>
      <c r="CS199" s="95"/>
      <c r="CT199" s="1"/>
      <c r="CU199" s="1"/>
      <c r="CV199" s="1"/>
      <c r="CY199" s="1"/>
      <c r="CZ199" s="1"/>
      <c r="DA199" s="1"/>
      <c r="DE199" s="1"/>
      <c r="DF199" s="1"/>
      <c r="DG199" s="1"/>
      <c r="DI199" s="1"/>
      <c r="DJ199" s="1"/>
      <c r="DK199" s="1"/>
      <c r="DO199" s="1"/>
      <c r="DP199" s="1"/>
      <c r="DQ199" s="1"/>
      <c r="DS199" s="1"/>
      <c r="DT199" s="1"/>
      <c r="DU199" s="1"/>
    </row>
    <row r="200" spans="1:125">
      <c r="A200" s="225"/>
      <c r="B200" s="419"/>
      <c r="C200" s="426"/>
      <c r="D200" s="417"/>
      <c r="E200" s="417"/>
      <c r="F200" s="416"/>
      <c r="G200" s="416"/>
      <c r="H200" s="416"/>
      <c r="I200" s="416"/>
      <c r="J200" s="282"/>
      <c r="K200" s="48"/>
      <c r="L200" s="48"/>
      <c r="M200" s="92"/>
      <c r="N200" s="91"/>
      <c r="O200" s="421"/>
      <c r="P200" s="420"/>
      <c r="Q200" s="224"/>
      <c r="CT200" s="1"/>
      <c r="CU200" s="1"/>
      <c r="CV200" s="1"/>
      <c r="CY200" s="1"/>
      <c r="CZ200" s="1"/>
      <c r="DA200" s="1"/>
      <c r="DE200" s="1"/>
      <c r="DF200" s="1"/>
      <c r="DG200" s="1"/>
      <c r="DI200" s="1"/>
      <c r="DJ200" s="1"/>
      <c r="DK200" s="1"/>
      <c r="DO200" s="1"/>
      <c r="DP200" s="1"/>
      <c r="DQ200" s="1"/>
      <c r="DS200" s="1"/>
      <c r="DT200" s="1"/>
      <c r="DU200" s="1"/>
    </row>
    <row r="201" spans="1:125">
      <c r="A201" s="225"/>
      <c r="B201" s="419"/>
      <c r="C201" s="426"/>
      <c r="D201" s="417"/>
      <c r="E201" s="417"/>
      <c r="F201" s="416"/>
      <c r="G201" s="416"/>
      <c r="H201" s="416"/>
      <c r="I201" s="416"/>
      <c r="J201" s="282"/>
      <c r="K201" s="48"/>
      <c r="L201" s="48"/>
      <c r="M201" s="92"/>
      <c r="N201" s="91"/>
      <c r="O201" s="421"/>
      <c r="P201" s="420"/>
      <c r="Q201" s="224"/>
      <c r="CT201" s="1"/>
      <c r="CU201" s="1"/>
      <c r="CV201" s="1"/>
      <c r="CY201" s="1"/>
      <c r="CZ201" s="1"/>
      <c r="DA201" s="1"/>
      <c r="DE201" s="1"/>
      <c r="DF201" s="1"/>
      <c r="DG201" s="1"/>
      <c r="DI201" s="1"/>
      <c r="DJ201" s="1"/>
      <c r="DK201" s="1"/>
      <c r="DO201" s="1"/>
      <c r="DP201" s="1"/>
      <c r="DQ201" s="1"/>
      <c r="DS201" s="1"/>
      <c r="DT201" s="1"/>
      <c r="DU201" s="1"/>
    </row>
    <row r="202" spans="1:125">
      <c r="A202" s="225"/>
      <c r="B202" s="419"/>
      <c r="C202" s="422"/>
      <c r="D202" s="417"/>
      <c r="E202" s="417"/>
      <c r="F202" s="416"/>
      <c r="G202" s="416"/>
      <c r="H202" s="416"/>
      <c r="I202" s="416"/>
      <c r="J202" s="282"/>
      <c r="K202" s="48"/>
      <c r="L202" s="48"/>
      <c r="M202" s="92"/>
      <c r="N202" s="91"/>
      <c r="O202" s="421"/>
      <c r="P202" s="420"/>
      <c r="Q202" s="224"/>
      <c r="CT202" s="1"/>
      <c r="CU202" s="1"/>
      <c r="CV202" s="1"/>
      <c r="CY202" s="1"/>
      <c r="CZ202" s="1"/>
      <c r="DA202" s="1"/>
      <c r="DE202" s="1"/>
      <c r="DF202" s="1"/>
      <c r="DG202" s="1"/>
      <c r="DI202" s="1"/>
      <c r="DJ202" s="1"/>
      <c r="DK202" s="1"/>
      <c r="DO202" s="1"/>
      <c r="DP202" s="1"/>
      <c r="DQ202" s="1"/>
      <c r="DS202" s="1"/>
      <c r="DT202" s="1"/>
      <c r="DU202" s="1"/>
    </row>
    <row r="203" spans="1:125">
      <c r="A203" s="225"/>
      <c r="B203" s="419"/>
      <c r="C203" s="223" t="s">
        <v>605</v>
      </c>
      <c r="D203" s="222"/>
      <c r="E203" s="222"/>
      <c r="F203" s="222"/>
      <c r="G203" s="222"/>
      <c r="H203" s="222"/>
      <c r="I203" s="222"/>
      <c r="J203" s="222"/>
      <c r="K203" s="222"/>
      <c r="L203" s="222"/>
      <c r="M203" s="221"/>
      <c r="N203" s="220"/>
      <c r="O203" s="219"/>
      <c r="Q203" s="224"/>
      <c r="CT203" s="1"/>
      <c r="CU203" s="1"/>
      <c r="CV203" s="1"/>
      <c r="CY203" s="1"/>
      <c r="CZ203" s="1"/>
      <c r="DA203" s="1"/>
      <c r="DE203" s="1"/>
      <c r="DF203" s="1"/>
      <c r="DG203" s="1"/>
      <c r="DI203" s="1"/>
      <c r="DJ203" s="1"/>
      <c r="DK203" s="1"/>
      <c r="DO203" s="1"/>
      <c r="DP203" s="1"/>
      <c r="DQ203" s="1"/>
      <c r="DS203" s="1"/>
      <c r="DT203" s="1"/>
      <c r="DU203" s="1"/>
    </row>
    <row r="204" spans="1:125">
      <c r="A204" s="225"/>
      <c r="B204" s="419"/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20"/>
      <c r="O204" s="219"/>
      <c r="Q204" s="265"/>
      <c r="CT204" s="1"/>
      <c r="CU204" s="1"/>
      <c r="CV204" s="1"/>
      <c r="CY204" s="1"/>
      <c r="CZ204" s="1"/>
      <c r="DA204" s="1"/>
      <c r="DE204" s="1"/>
      <c r="DF204" s="1"/>
      <c r="DG204" s="1"/>
      <c r="DI204" s="1"/>
      <c r="DJ204" s="1"/>
      <c r="DK204" s="1"/>
      <c r="DO204" s="1"/>
      <c r="DP204" s="1"/>
      <c r="DQ204" s="1"/>
      <c r="DS204" s="1"/>
      <c r="DT204" s="1"/>
      <c r="DU204" s="1"/>
    </row>
    <row r="205" spans="1:125">
      <c r="A205" s="225"/>
      <c r="B205" s="419"/>
      <c r="D205" s="1116" t="s">
        <v>604</v>
      </c>
      <c r="E205" s="1116"/>
      <c r="F205" s="1116"/>
      <c r="G205" s="1116"/>
      <c r="H205" s="1116"/>
      <c r="I205" s="1116"/>
      <c r="J205" s="1116"/>
      <c r="K205" s="1116"/>
      <c r="L205" s="1116"/>
      <c r="Q205" s="265"/>
      <c r="CT205" s="1"/>
      <c r="CU205" s="1"/>
      <c r="CV205" s="1"/>
      <c r="CY205" s="1"/>
      <c r="CZ205" s="1"/>
      <c r="DA205" s="1"/>
      <c r="DE205" s="1"/>
      <c r="DF205" s="1"/>
      <c r="DG205" s="1"/>
      <c r="DI205" s="1"/>
      <c r="DJ205" s="1"/>
      <c r="DK205" s="1"/>
      <c r="DO205" s="1"/>
      <c r="DP205" s="1"/>
      <c r="DQ205" s="1"/>
      <c r="DS205" s="1"/>
      <c r="DT205" s="1"/>
      <c r="DU205" s="1"/>
    </row>
    <row r="206" spans="1:125">
      <c r="A206" s="225"/>
      <c r="B206" s="419"/>
      <c r="C206" s="275" t="s">
        <v>100</v>
      </c>
      <c r="D206" s="1038" t="s">
        <v>98</v>
      </c>
      <c r="E206" s="1038"/>
      <c r="F206" s="1039" t="s">
        <v>396</v>
      </c>
      <c r="G206" s="1039"/>
      <c r="H206" s="1039"/>
      <c r="I206" s="1039"/>
      <c r="J206" s="277" t="s">
        <v>395</v>
      </c>
      <c r="K206" s="1040" t="s">
        <v>394</v>
      </c>
      <c r="L206" s="1040"/>
      <c r="M206" s="275" t="s">
        <v>91</v>
      </c>
      <c r="N206" s="276" t="s">
        <v>90</v>
      </c>
      <c r="O206" s="275" t="s">
        <v>89</v>
      </c>
      <c r="P206" s="424" t="s">
        <v>340</v>
      </c>
      <c r="Q206" s="265"/>
      <c r="CT206" s="1"/>
      <c r="CU206" s="1"/>
      <c r="CV206" s="1"/>
      <c r="CY206" s="1"/>
      <c r="CZ206" s="1"/>
      <c r="DA206" s="1"/>
      <c r="DE206" s="1"/>
      <c r="DF206" s="1"/>
      <c r="DG206" s="1"/>
      <c r="DI206" s="1"/>
      <c r="DJ206" s="1"/>
      <c r="DK206" s="1"/>
      <c r="DO206" s="1"/>
      <c r="DP206" s="1"/>
      <c r="DQ206" s="1"/>
      <c r="DS206" s="1"/>
      <c r="DT206" s="1"/>
      <c r="DU206" s="1"/>
    </row>
    <row r="207" spans="1:125">
      <c r="A207" s="225"/>
      <c r="B207" s="419"/>
      <c r="C207" s="423">
        <v>1</v>
      </c>
      <c r="D207" s="127" t="s">
        <v>457</v>
      </c>
      <c r="E207" s="127" t="s">
        <v>338</v>
      </c>
      <c r="F207" s="425" t="s">
        <v>603</v>
      </c>
      <c r="G207" s="425" t="s">
        <v>602</v>
      </c>
      <c r="H207" s="59" t="s">
        <v>601</v>
      </c>
      <c r="I207" s="59" t="s">
        <v>600</v>
      </c>
      <c r="J207" s="282">
        <v>862.24</v>
      </c>
      <c r="K207" s="48">
        <v>40544</v>
      </c>
      <c r="L207" s="48">
        <v>40574</v>
      </c>
      <c r="M207" s="92" t="s">
        <v>599</v>
      </c>
      <c r="N207" s="91">
        <v>40908</v>
      </c>
      <c r="O207" s="421">
        <v>40908</v>
      </c>
      <c r="P207" s="420">
        <v>38365</v>
      </c>
      <c r="Q207" s="265"/>
      <c r="CT207" s="1"/>
      <c r="CU207" s="1"/>
      <c r="CV207" s="1"/>
      <c r="CY207" s="1"/>
      <c r="CZ207" s="1"/>
      <c r="DA207" s="1"/>
      <c r="DE207" s="1"/>
      <c r="DF207" s="1"/>
      <c r="DG207" s="1"/>
      <c r="DI207" s="1"/>
      <c r="DJ207" s="1"/>
      <c r="DK207" s="1"/>
      <c r="DO207" s="1"/>
      <c r="DP207" s="1"/>
      <c r="DQ207" s="1"/>
      <c r="DS207" s="1"/>
      <c r="DT207" s="1"/>
      <c r="DU207" s="1"/>
    </row>
    <row r="208" spans="1:125">
      <c r="A208" s="225"/>
      <c r="B208" s="419"/>
      <c r="C208" s="423">
        <v>2</v>
      </c>
      <c r="D208" s="127" t="s">
        <v>22</v>
      </c>
      <c r="E208" s="127" t="s">
        <v>21</v>
      </c>
      <c r="F208" s="1117" t="s">
        <v>249</v>
      </c>
      <c r="G208" s="1117"/>
      <c r="H208" s="1044" t="s">
        <v>242</v>
      </c>
      <c r="I208" s="1044"/>
      <c r="J208" s="282">
        <v>2507.39</v>
      </c>
      <c r="K208" s="48">
        <v>40544</v>
      </c>
      <c r="L208" s="48">
        <v>40574</v>
      </c>
      <c r="M208" s="92" t="s">
        <v>599</v>
      </c>
      <c r="N208" s="91">
        <v>40908</v>
      </c>
      <c r="O208" s="421">
        <v>40908</v>
      </c>
      <c r="P208" s="420">
        <v>25464</v>
      </c>
      <c r="Q208" s="265"/>
      <c r="CT208" s="1"/>
      <c r="CU208" s="1"/>
      <c r="CV208" s="1"/>
      <c r="CY208" s="1"/>
      <c r="CZ208" s="1"/>
      <c r="DA208" s="1"/>
      <c r="DE208" s="1"/>
      <c r="DF208" s="1"/>
      <c r="DG208" s="1"/>
      <c r="DI208" s="1"/>
      <c r="DJ208" s="1"/>
      <c r="DK208" s="1"/>
      <c r="DO208" s="1"/>
      <c r="DP208" s="1"/>
      <c r="DQ208" s="1"/>
      <c r="DS208" s="1"/>
      <c r="DT208" s="1"/>
      <c r="DU208" s="1"/>
    </row>
    <row r="209" spans="1:125">
      <c r="A209" s="225"/>
      <c r="B209" s="419"/>
      <c r="C209" s="275" t="s">
        <v>100</v>
      </c>
      <c r="D209" s="1038" t="s">
        <v>98</v>
      </c>
      <c r="E209" s="1038"/>
      <c r="F209" s="1039" t="s">
        <v>396</v>
      </c>
      <c r="G209" s="1039"/>
      <c r="H209" s="1039"/>
      <c r="I209" s="1039"/>
      <c r="J209" s="277" t="s">
        <v>395</v>
      </c>
      <c r="K209" s="1040" t="s">
        <v>394</v>
      </c>
      <c r="L209" s="1040"/>
      <c r="M209" s="275" t="s">
        <v>91</v>
      </c>
      <c r="N209" s="276" t="s">
        <v>90</v>
      </c>
      <c r="O209" s="275" t="s">
        <v>89</v>
      </c>
      <c r="P209" s="424" t="s">
        <v>340</v>
      </c>
      <c r="Q209" s="265"/>
      <c r="AD209" s="265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T209" s="1"/>
      <c r="BU209" s="1"/>
      <c r="BV209" s="1"/>
      <c r="BW209" s="1"/>
      <c r="BX209" s="1"/>
      <c r="BY209" s="1"/>
      <c r="BZ209" s="1"/>
      <c r="CA209" s="1"/>
      <c r="CB209" s="1"/>
      <c r="CD209" s="1"/>
      <c r="CE209" s="1"/>
      <c r="CF209" s="1"/>
      <c r="CG209" s="1"/>
      <c r="CH209" s="1"/>
      <c r="CI209" s="1"/>
      <c r="CJ209" s="1"/>
      <c r="CK209" s="1"/>
      <c r="CL209" s="1"/>
      <c r="CO209" s="1"/>
      <c r="CP209" s="1"/>
      <c r="CQ209" s="1"/>
      <c r="CS209" s="1"/>
      <c r="CT209" s="1"/>
      <c r="CU209" s="1"/>
      <c r="CV209" s="1"/>
      <c r="CY209" s="1"/>
      <c r="CZ209" s="1"/>
      <c r="DA209" s="1"/>
      <c r="DE209" s="1"/>
      <c r="DF209" s="1"/>
      <c r="DG209" s="1"/>
      <c r="DI209" s="1"/>
      <c r="DJ209" s="1"/>
      <c r="DK209" s="1"/>
      <c r="DO209" s="1"/>
      <c r="DP209" s="1"/>
      <c r="DQ209" s="1"/>
      <c r="DS209" s="1"/>
      <c r="DT209" s="1"/>
      <c r="DU209" s="1"/>
    </row>
    <row r="210" spans="1:125">
      <c r="A210" s="225"/>
      <c r="B210" s="419"/>
      <c r="C210" s="423">
        <v>3</v>
      </c>
      <c r="D210" s="417" t="s">
        <v>53</v>
      </c>
      <c r="E210" s="417" t="s">
        <v>432</v>
      </c>
      <c r="F210" s="59" t="s">
        <v>598</v>
      </c>
      <c r="G210" s="59" t="s">
        <v>597</v>
      </c>
      <c r="H210" s="59" t="s">
        <v>596</v>
      </c>
      <c r="I210" s="59" t="s">
        <v>595</v>
      </c>
      <c r="J210" s="282">
        <v>934.9</v>
      </c>
      <c r="K210" s="48">
        <v>40603</v>
      </c>
      <c r="L210" s="48">
        <v>40633</v>
      </c>
      <c r="M210" s="92" t="s">
        <v>565</v>
      </c>
      <c r="N210" s="91">
        <v>40602</v>
      </c>
      <c r="O210" s="421">
        <v>40602</v>
      </c>
      <c r="P210" s="420">
        <v>39163</v>
      </c>
      <c r="Q210" s="265"/>
      <c r="AD210" s="265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T210" s="1"/>
      <c r="BU210" s="1"/>
      <c r="BV210" s="1"/>
      <c r="BW210" s="1"/>
      <c r="BX210" s="1"/>
      <c r="BY210" s="1"/>
      <c r="BZ210" s="1"/>
      <c r="CA210" s="1"/>
      <c r="CB210" s="1"/>
      <c r="CD210" s="1"/>
      <c r="CE210" s="1"/>
      <c r="CF210" s="1"/>
      <c r="CG210" s="1"/>
      <c r="CH210" s="1"/>
      <c r="CI210" s="1"/>
      <c r="CJ210" s="1"/>
      <c r="CK210" s="1"/>
      <c r="CL210" s="1"/>
      <c r="CO210" s="1"/>
      <c r="CP210" s="1"/>
      <c r="CQ210" s="1"/>
      <c r="CS210" s="1"/>
      <c r="CT210" s="1"/>
      <c r="CU210" s="1"/>
      <c r="CV210" s="1"/>
      <c r="CY210" s="1"/>
      <c r="CZ210" s="1"/>
      <c r="DA210" s="1"/>
      <c r="DE210" s="1"/>
      <c r="DF210" s="1"/>
      <c r="DG210" s="1"/>
      <c r="DI210" s="1"/>
      <c r="DJ210" s="1"/>
      <c r="DK210" s="1"/>
      <c r="DO210" s="1"/>
      <c r="DP210" s="1"/>
      <c r="DQ210" s="1"/>
      <c r="DS210" s="1"/>
      <c r="DT210" s="1"/>
      <c r="DU210" s="1"/>
    </row>
    <row r="211" spans="1:125">
      <c r="A211" s="225"/>
      <c r="B211" s="419"/>
      <c r="C211" s="275" t="s">
        <v>100</v>
      </c>
      <c r="D211" s="1038" t="s">
        <v>98</v>
      </c>
      <c r="E211" s="1038"/>
      <c r="F211" s="1039" t="s">
        <v>396</v>
      </c>
      <c r="G211" s="1039"/>
      <c r="H211" s="1039"/>
      <c r="I211" s="1039"/>
      <c r="J211" s="277" t="s">
        <v>395</v>
      </c>
      <c r="K211" s="1040" t="s">
        <v>394</v>
      </c>
      <c r="L211" s="1040"/>
      <c r="M211" s="275" t="s">
        <v>91</v>
      </c>
      <c r="N211" s="276" t="s">
        <v>90</v>
      </c>
      <c r="O211" s="275" t="s">
        <v>89</v>
      </c>
      <c r="P211" s="424" t="s">
        <v>340</v>
      </c>
      <c r="Q211" s="265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T211" s="1"/>
      <c r="BU211" s="1"/>
      <c r="BV211" s="1"/>
      <c r="BW211" s="1"/>
      <c r="BX211" s="1"/>
      <c r="BY211" s="1"/>
      <c r="BZ211" s="1"/>
      <c r="CA211" s="1"/>
      <c r="CB211" s="1"/>
      <c r="CD211" s="1"/>
      <c r="CE211" s="1"/>
      <c r="CF211" s="1"/>
      <c r="CG211" s="1"/>
      <c r="CH211" s="1"/>
      <c r="CI211" s="1"/>
      <c r="CJ211" s="1"/>
      <c r="CK211" s="1"/>
      <c r="CL211" s="1"/>
      <c r="CO211" s="1"/>
      <c r="CP211" s="1"/>
      <c r="CQ211" s="1"/>
      <c r="CS211" s="1"/>
      <c r="CT211" s="1"/>
      <c r="CU211" s="1"/>
      <c r="CV211" s="1"/>
      <c r="CY211" s="1"/>
      <c r="CZ211" s="1"/>
      <c r="DA211" s="1"/>
      <c r="DE211" s="1"/>
      <c r="DF211" s="1"/>
      <c r="DG211" s="1"/>
      <c r="DI211" s="1"/>
      <c r="DJ211" s="1"/>
      <c r="DK211" s="1"/>
      <c r="DO211" s="1"/>
      <c r="DP211" s="1"/>
      <c r="DQ211" s="1"/>
      <c r="DS211" s="1"/>
      <c r="DT211" s="1"/>
      <c r="DU211" s="1"/>
    </row>
    <row r="212" spans="1:125">
      <c r="A212" s="225"/>
      <c r="B212" s="419"/>
      <c r="C212" s="423">
        <v>4</v>
      </c>
      <c r="D212" s="417" t="s">
        <v>419</v>
      </c>
      <c r="E212" s="417" t="s">
        <v>418</v>
      </c>
      <c r="F212" s="59" t="s">
        <v>594</v>
      </c>
      <c r="G212" s="59" t="s">
        <v>593</v>
      </c>
      <c r="H212" s="59" t="s">
        <v>592</v>
      </c>
      <c r="I212" s="59" t="s">
        <v>591</v>
      </c>
      <c r="J212" s="282">
        <v>587.25</v>
      </c>
      <c r="K212" s="48">
        <v>40634</v>
      </c>
      <c r="L212" s="48">
        <v>40663</v>
      </c>
      <c r="M212" s="92" t="s">
        <v>565</v>
      </c>
      <c r="N212" s="91">
        <v>40633</v>
      </c>
      <c r="O212" s="421">
        <v>40633</v>
      </c>
      <c r="P212" s="420">
        <v>40241</v>
      </c>
      <c r="Q212" s="265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T212" s="1"/>
      <c r="BU212" s="1"/>
      <c r="BV212" s="1"/>
      <c r="BW212" s="1"/>
      <c r="BX212" s="1"/>
      <c r="BY212" s="1"/>
      <c r="BZ212" s="1"/>
      <c r="CA212" s="1"/>
      <c r="CB212" s="1"/>
      <c r="CD212" s="1"/>
      <c r="CE212" s="1"/>
      <c r="CF212" s="1"/>
      <c r="CG212" s="1"/>
      <c r="CH212" s="1"/>
      <c r="CI212" s="1"/>
      <c r="CJ212" s="1"/>
      <c r="CK212" s="1"/>
      <c r="CL212" s="1"/>
      <c r="CO212" s="1"/>
      <c r="CP212" s="1"/>
      <c r="CQ212" s="1"/>
      <c r="CS212" s="1"/>
      <c r="CT212" s="1"/>
      <c r="CU212" s="1"/>
      <c r="CV212" s="1"/>
      <c r="CY212" s="1"/>
      <c r="CZ212" s="1"/>
      <c r="DA212" s="1"/>
      <c r="DE212" s="1"/>
      <c r="DF212" s="1"/>
      <c r="DG212" s="1"/>
      <c r="DI212" s="1"/>
      <c r="DJ212" s="1"/>
      <c r="DK212" s="1"/>
      <c r="DO212" s="1"/>
      <c r="DP212" s="1"/>
      <c r="DQ212" s="1"/>
      <c r="DS212" s="1"/>
      <c r="DT212" s="1"/>
      <c r="DU212" s="1"/>
    </row>
    <row r="213" spans="1:125">
      <c r="A213" s="225"/>
      <c r="B213" s="419"/>
      <c r="C213" s="275" t="s">
        <v>100</v>
      </c>
      <c r="D213" s="1038" t="s">
        <v>98</v>
      </c>
      <c r="E213" s="1038"/>
      <c r="F213" s="1039" t="s">
        <v>396</v>
      </c>
      <c r="G213" s="1039"/>
      <c r="H213" s="1039"/>
      <c r="I213" s="1039"/>
      <c r="J213" s="277" t="s">
        <v>395</v>
      </c>
      <c r="K213" s="1040" t="s">
        <v>394</v>
      </c>
      <c r="L213" s="1040"/>
      <c r="M213" s="275" t="s">
        <v>91</v>
      </c>
      <c r="N213" s="276" t="s">
        <v>90</v>
      </c>
      <c r="O213" s="275" t="s">
        <v>89</v>
      </c>
      <c r="P213" s="424" t="s">
        <v>340</v>
      </c>
      <c r="Q213" s="265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T213" s="1"/>
      <c r="BU213" s="1"/>
      <c r="BV213" s="1"/>
      <c r="BW213" s="1"/>
      <c r="BX213" s="1"/>
      <c r="BY213" s="1"/>
      <c r="BZ213" s="1"/>
      <c r="CA213" s="1"/>
      <c r="CB213" s="1"/>
      <c r="CD213" s="1"/>
      <c r="CE213" s="1"/>
      <c r="CF213" s="1"/>
      <c r="CG213" s="1"/>
      <c r="CH213" s="1"/>
      <c r="CI213" s="1"/>
      <c r="CJ213" s="1"/>
      <c r="CK213" s="1"/>
      <c r="CL213" s="1"/>
      <c r="CO213" s="1"/>
      <c r="CP213" s="1"/>
      <c r="CQ213" s="1"/>
      <c r="CS213" s="1"/>
      <c r="CT213" s="1"/>
      <c r="CU213" s="1"/>
      <c r="CV213" s="1"/>
      <c r="CY213" s="1"/>
      <c r="CZ213" s="1"/>
      <c r="DA213" s="1"/>
      <c r="DE213" s="1"/>
      <c r="DF213" s="1"/>
      <c r="DG213" s="1"/>
      <c r="DI213" s="1"/>
      <c r="DJ213" s="1"/>
      <c r="DK213" s="1"/>
      <c r="DO213" s="1"/>
      <c r="DP213" s="1"/>
      <c r="DQ213" s="1"/>
      <c r="DS213" s="1"/>
      <c r="DT213" s="1"/>
      <c r="DU213" s="1"/>
    </row>
    <row r="214" spans="1:125">
      <c r="A214" s="225"/>
      <c r="B214" s="419"/>
      <c r="C214" s="423">
        <v>5</v>
      </c>
      <c r="D214" s="417" t="s">
        <v>368</v>
      </c>
      <c r="E214" s="417" t="s">
        <v>590</v>
      </c>
      <c r="F214" s="59" t="s">
        <v>589</v>
      </c>
      <c r="G214" s="59" t="s">
        <v>588</v>
      </c>
      <c r="H214" s="59" t="s">
        <v>587</v>
      </c>
      <c r="I214" s="59" t="s">
        <v>586</v>
      </c>
      <c r="J214" s="282">
        <v>765.17</v>
      </c>
      <c r="K214" s="48">
        <v>40695</v>
      </c>
      <c r="L214" s="48">
        <v>40724</v>
      </c>
      <c r="M214" s="92" t="s">
        <v>565</v>
      </c>
      <c r="N214" s="91">
        <v>40694</v>
      </c>
      <c r="O214" s="421">
        <v>40694</v>
      </c>
      <c r="P214" s="420">
        <v>38869</v>
      </c>
      <c r="Q214" s="265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T214" s="1"/>
      <c r="BU214" s="1"/>
      <c r="BV214" s="1"/>
      <c r="BW214" s="1"/>
      <c r="BX214" s="1"/>
      <c r="BY214" s="1"/>
      <c r="BZ214" s="1"/>
      <c r="CA214" s="1"/>
      <c r="CB214" s="1"/>
      <c r="CD214" s="1"/>
      <c r="CE214" s="1"/>
      <c r="CF214" s="1"/>
      <c r="CG214" s="1"/>
      <c r="CH214" s="1"/>
      <c r="CI214" s="1"/>
      <c r="CJ214" s="1"/>
      <c r="CK214" s="1"/>
      <c r="CL214" s="1"/>
      <c r="CO214" s="1"/>
      <c r="CP214" s="1"/>
      <c r="CQ214" s="1"/>
      <c r="CS214" s="1"/>
      <c r="CT214" s="1"/>
      <c r="CU214" s="1"/>
      <c r="CV214" s="1"/>
      <c r="CY214" s="1"/>
      <c r="CZ214" s="1"/>
      <c r="DA214" s="1"/>
      <c r="DE214" s="1"/>
      <c r="DF214" s="1"/>
      <c r="DG214" s="1"/>
      <c r="DI214" s="1"/>
      <c r="DJ214" s="1"/>
      <c r="DK214" s="1"/>
      <c r="DO214" s="1"/>
      <c r="DP214" s="1"/>
      <c r="DQ214" s="1"/>
      <c r="DS214" s="1"/>
      <c r="DT214" s="1"/>
      <c r="DU214" s="1"/>
    </row>
    <row r="215" spans="1:125">
      <c r="A215" s="225"/>
      <c r="B215" s="419"/>
      <c r="C215" s="275" t="s">
        <v>100</v>
      </c>
      <c r="D215" s="1038" t="s">
        <v>98</v>
      </c>
      <c r="E215" s="1038"/>
      <c r="F215" s="1039" t="s">
        <v>396</v>
      </c>
      <c r="G215" s="1039"/>
      <c r="H215" s="1039"/>
      <c r="I215" s="1039"/>
      <c r="J215" s="277" t="s">
        <v>395</v>
      </c>
      <c r="K215" s="1040" t="s">
        <v>394</v>
      </c>
      <c r="L215" s="1040"/>
      <c r="M215" s="275" t="s">
        <v>91</v>
      </c>
      <c r="N215" s="276" t="s">
        <v>90</v>
      </c>
      <c r="O215" s="275" t="s">
        <v>89</v>
      </c>
      <c r="P215" s="424" t="s">
        <v>340</v>
      </c>
      <c r="Q215" s="265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T215" s="1"/>
      <c r="BU215" s="1"/>
      <c r="BV215" s="1"/>
      <c r="BW215" s="1"/>
      <c r="BX215" s="1"/>
      <c r="BY215" s="1"/>
      <c r="BZ215" s="1"/>
      <c r="CA215" s="1"/>
      <c r="CB215" s="1"/>
      <c r="CD215" s="1"/>
      <c r="CE215" s="1"/>
      <c r="CF215" s="1"/>
      <c r="CG215" s="1"/>
      <c r="CH215" s="1"/>
      <c r="CI215" s="1"/>
      <c r="CJ215" s="1"/>
      <c r="CK215" s="1"/>
      <c r="CL215" s="1"/>
      <c r="CO215" s="1"/>
      <c r="CP215" s="1"/>
      <c r="CQ215" s="1"/>
      <c r="CS215" s="1"/>
      <c r="CT215" s="1"/>
      <c r="CU215" s="1"/>
      <c r="CV215" s="1"/>
      <c r="CY215" s="1"/>
      <c r="CZ215" s="1"/>
      <c r="DA215" s="1"/>
      <c r="DE215" s="1"/>
      <c r="DF215" s="1"/>
      <c r="DG215" s="1"/>
      <c r="DI215" s="1"/>
      <c r="DJ215" s="1"/>
      <c r="DK215" s="1"/>
      <c r="DO215" s="1"/>
      <c r="DP215" s="1"/>
      <c r="DQ215" s="1"/>
      <c r="DS215" s="1"/>
      <c r="DT215" s="1"/>
      <c r="DU215" s="1"/>
    </row>
    <row r="216" spans="1:125">
      <c r="A216" s="225"/>
      <c r="B216" s="419"/>
      <c r="C216" s="423">
        <v>6</v>
      </c>
      <c r="D216" s="417" t="s">
        <v>141</v>
      </c>
      <c r="E216" s="417" t="s">
        <v>312</v>
      </c>
      <c r="F216" s="59" t="s">
        <v>585</v>
      </c>
      <c r="G216" s="59" t="s">
        <v>584</v>
      </c>
      <c r="H216" s="59" t="s">
        <v>583</v>
      </c>
      <c r="I216" s="59" t="s">
        <v>582</v>
      </c>
      <c r="J216" s="282">
        <v>621.42999999999995</v>
      </c>
      <c r="K216" s="48">
        <v>40756</v>
      </c>
      <c r="L216" s="48">
        <v>40786</v>
      </c>
      <c r="M216" s="92" t="s">
        <v>565</v>
      </c>
      <c r="N216" s="91">
        <v>40754</v>
      </c>
      <c r="O216" s="421">
        <v>40754</v>
      </c>
      <c r="P216" s="420">
        <v>38869</v>
      </c>
      <c r="Q216" s="265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T216" s="1"/>
      <c r="BU216" s="1"/>
      <c r="BV216" s="1"/>
      <c r="BW216" s="1"/>
      <c r="BX216" s="1"/>
      <c r="BY216" s="1"/>
      <c r="BZ216" s="1"/>
      <c r="CA216" s="1"/>
      <c r="CB216" s="1"/>
      <c r="CD216" s="1"/>
      <c r="CE216" s="1"/>
      <c r="CF216" s="1"/>
      <c r="CG216" s="1"/>
      <c r="CH216" s="1"/>
      <c r="CI216" s="1"/>
      <c r="CJ216" s="1"/>
      <c r="CK216" s="1"/>
      <c r="CL216" s="1"/>
      <c r="CO216" s="1"/>
      <c r="CP216" s="1"/>
      <c r="CQ216" s="1"/>
      <c r="CS216" s="1"/>
      <c r="CT216" s="1"/>
      <c r="CU216" s="1"/>
      <c r="CV216" s="1"/>
      <c r="CY216" s="1"/>
      <c r="CZ216" s="1"/>
      <c r="DA216" s="1"/>
      <c r="DE216" s="1"/>
      <c r="DF216" s="1"/>
      <c r="DG216" s="1"/>
      <c r="DI216" s="1"/>
      <c r="DJ216" s="1"/>
      <c r="DK216" s="1"/>
      <c r="DO216" s="1"/>
      <c r="DP216" s="1"/>
      <c r="DQ216" s="1"/>
      <c r="DS216" s="1"/>
      <c r="DT216" s="1"/>
      <c r="DU216" s="1"/>
    </row>
    <row r="217" spans="1:125">
      <c r="A217" s="225"/>
      <c r="B217" s="419"/>
      <c r="C217" s="275" t="s">
        <v>100</v>
      </c>
      <c r="D217" s="1038" t="s">
        <v>98</v>
      </c>
      <c r="E217" s="1038"/>
      <c r="F217" s="1039" t="s">
        <v>396</v>
      </c>
      <c r="G217" s="1039"/>
      <c r="H217" s="1039"/>
      <c r="I217" s="1039"/>
      <c r="J217" s="277" t="s">
        <v>395</v>
      </c>
      <c r="K217" s="1040" t="s">
        <v>394</v>
      </c>
      <c r="L217" s="1040"/>
      <c r="M217" s="275" t="s">
        <v>91</v>
      </c>
      <c r="N217" s="276" t="s">
        <v>90</v>
      </c>
      <c r="O217" s="275" t="s">
        <v>89</v>
      </c>
      <c r="P217" s="424" t="s">
        <v>340</v>
      </c>
      <c r="Q217" s="265"/>
      <c r="AJ217" s="265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T217" s="1"/>
      <c r="BU217" s="1"/>
      <c r="BV217" s="1"/>
      <c r="BW217" s="1"/>
      <c r="BX217" s="1"/>
      <c r="BY217" s="1"/>
      <c r="BZ217" s="1"/>
      <c r="CA217" s="1"/>
      <c r="CB217" s="1"/>
      <c r="CD217" s="1"/>
      <c r="CE217" s="1"/>
      <c r="CF217" s="1"/>
      <c r="CG217" s="1"/>
      <c r="CH217" s="1"/>
      <c r="CI217" s="1"/>
      <c r="CJ217" s="1"/>
      <c r="CK217" s="1"/>
      <c r="CL217" s="1"/>
      <c r="CO217" s="1"/>
      <c r="CP217" s="1"/>
      <c r="CQ217" s="1"/>
      <c r="CS217" s="1"/>
      <c r="CT217" s="1"/>
      <c r="CU217" s="1"/>
      <c r="CV217" s="1"/>
      <c r="CY217" s="1"/>
      <c r="CZ217" s="1"/>
      <c r="DA217" s="1"/>
      <c r="DE217" s="1"/>
      <c r="DF217" s="1"/>
      <c r="DG217" s="1"/>
      <c r="DI217" s="1"/>
      <c r="DJ217" s="1"/>
      <c r="DK217" s="1"/>
      <c r="DO217" s="1"/>
      <c r="DP217" s="1"/>
      <c r="DQ217" s="1"/>
      <c r="DS217" s="1"/>
      <c r="DT217" s="1"/>
      <c r="DU217" s="1"/>
    </row>
    <row r="218" spans="1:125">
      <c r="A218" s="225"/>
      <c r="B218" s="419"/>
      <c r="C218" s="423">
        <v>7</v>
      </c>
      <c r="D218" s="417" t="s">
        <v>581</v>
      </c>
      <c r="E218" s="417" t="s">
        <v>580</v>
      </c>
      <c r="F218" s="59" t="s">
        <v>579</v>
      </c>
      <c r="G218" s="59" t="s">
        <v>578</v>
      </c>
      <c r="H218" s="59" t="s">
        <v>577</v>
      </c>
      <c r="I218" s="67" t="s">
        <v>576</v>
      </c>
      <c r="J218" s="282">
        <v>796.05</v>
      </c>
      <c r="K218" s="48">
        <v>40787</v>
      </c>
      <c r="L218" s="48">
        <v>40816</v>
      </c>
      <c r="M218" s="92" t="s">
        <v>565</v>
      </c>
      <c r="N218" s="91">
        <v>40786</v>
      </c>
      <c r="O218" s="421">
        <v>40786</v>
      </c>
      <c r="P218" s="420">
        <v>40332</v>
      </c>
      <c r="Q218" s="265"/>
      <c r="AJ218" s="265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T218" s="1"/>
      <c r="BU218" s="1"/>
      <c r="BV218" s="1"/>
      <c r="BW218" s="1"/>
      <c r="BX218" s="1"/>
      <c r="BY218" s="1"/>
      <c r="BZ218" s="1"/>
      <c r="CA218" s="1"/>
      <c r="CB218" s="1"/>
      <c r="CD218" s="1"/>
      <c r="CE218" s="1"/>
      <c r="CF218" s="1"/>
      <c r="CG218" s="1"/>
      <c r="CH218" s="1"/>
      <c r="CI218" s="1"/>
      <c r="CJ218" s="1"/>
      <c r="CK218" s="1"/>
      <c r="CL218" s="1"/>
      <c r="CO218" s="1"/>
      <c r="CP218" s="1"/>
      <c r="CQ218" s="1"/>
      <c r="CS218" s="1"/>
      <c r="CT218" s="1"/>
      <c r="CU218" s="1"/>
      <c r="CV218" s="1"/>
      <c r="CY218" s="1"/>
      <c r="CZ218" s="1"/>
      <c r="DA218" s="1"/>
      <c r="DE218" s="1"/>
      <c r="DF218" s="1"/>
      <c r="DG218" s="1"/>
      <c r="DI218" s="1"/>
      <c r="DJ218" s="1"/>
      <c r="DK218" s="1"/>
      <c r="DO218" s="1"/>
      <c r="DP218" s="1"/>
      <c r="DQ218" s="1"/>
      <c r="DS218" s="1"/>
      <c r="DT218" s="1"/>
      <c r="DU218" s="1"/>
    </row>
    <row r="219" spans="1:125">
      <c r="A219" s="225"/>
      <c r="B219" s="419"/>
      <c r="C219" s="275" t="s">
        <v>100</v>
      </c>
      <c r="D219" s="1038" t="s">
        <v>98</v>
      </c>
      <c r="E219" s="1038"/>
      <c r="F219" s="1039" t="s">
        <v>396</v>
      </c>
      <c r="G219" s="1039"/>
      <c r="H219" s="1039"/>
      <c r="I219" s="1039"/>
      <c r="J219" s="277" t="s">
        <v>395</v>
      </c>
      <c r="K219" s="1040" t="s">
        <v>394</v>
      </c>
      <c r="L219" s="1040"/>
      <c r="M219" s="275" t="s">
        <v>91</v>
      </c>
      <c r="N219" s="276" t="s">
        <v>90</v>
      </c>
      <c r="O219" s="275" t="s">
        <v>89</v>
      </c>
      <c r="P219" s="424" t="s">
        <v>340</v>
      </c>
      <c r="Q219" s="265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T219" s="1"/>
      <c r="BU219" s="1"/>
      <c r="BV219" s="1"/>
      <c r="BW219" s="1"/>
      <c r="BX219" s="1"/>
      <c r="BY219" s="1"/>
      <c r="BZ219" s="1"/>
      <c r="CA219" s="1"/>
      <c r="CB219" s="1"/>
      <c r="CD219" s="1"/>
      <c r="CE219" s="1"/>
      <c r="CF219" s="1"/>
      <c r="CG219" s="1"/>
      <c r="CH219" s="1"/>
      <c r="CI219" s="1"/>
      <c r="CJ219" s="1"/>
      <c r="CK219" s="1"/>
      <c r="CL219" s="1"/>
      <c r="CO219" s="1"/>
      <c r="CP219" s="1"/>
      <c r="CQ219" s="1"/>
      <c r="CS219" s="1"/>
      <c r="CT219" s="1"/>
      <c r="CU219" s="1"/>
      <c r="CV219" s="1"/>
      <c r="CY219" s="1"/>
      <c r="CZ219" s="1"/>
      <c r="DA219" s="1"/>
      <c r="DE219" s="1"/>
      <c r="DF219" s="1"/>
      <c r="DG219" s="1"/>
      <c r="DI219" s="1"/>
      <c r="DJ219" s="1"/>
      <c r="DK219" s="1"/>
      <c r="DO219" s="1"/>
      <c r="DP219" s="1"/>
      <c r="DQ219" s="1"/>
      <c r="DS219" s="1"/>
      <c r="DT219" s="1"/>
      <c r="DU219" s="1"/>
    </row>
    <row r="220" spans="1:125">
      <c r="A220" s="225"/>
      <c r="B220" s="419"/>
      <c r="C220" s="423">
        <v>8</v>
      </c>
      <c r="D220" s="417" t="s">
        <v>575</v>
      </c>
      <c r="E220" s="417" t="s">
        <v>574</v>
      </c>
      <c r="F220" s="59" t="s">
        <v>573</v>
      </c>
      <c r="G220" s="59" t="s">
        <v>572</v>
      </c>
      <c r="H220" s="59" t="s">
        <v>571</v>
      </c>
      <c r="I220" s="59" t="s">
        <v>570</v>
      </c>
      <c r="J220" s="282">
        <v>587.25</v>
      </c>
      <c r="K220" s="48">
        <v>40817</v>
      </c>
      <c r="L220" s="48">
        <v>40847</v>
      </c>
      <c r="M220" s="92" t="s">
        <v>565</v>
      </c>
      <c r="N220" s="91">
        <v>40816</v>
      </c>
      <c r="O220" s="421">
        <v>40816</v>
      </c>
      <c r="P220" s="420">
        <v>40395</v>
      </c>
      <c r="Q220" s="265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T220" s="1"/>
      <c r="BU220" s="1"/>
      <c r="BV220" s="1"/>
      <c r="BW220" s="1"/>
      <c r="BX220" s="1"/>
      <c r="BY220" s="1"/>
      <c r="BZ220" s="1"/>
      <c r="CA220" s="1"/>
      <c r="CB220" s="1"/>
      <c r="CD220" s="1"/>
      <c r="CE220" s="1"/>
      <c r="CF220" s="1"/>
      <c r="CG220" s="1"/>
      <c r="CH220" s="1"/>
      <c r="CI220" s="1"/>
      <c r="CJ220" s="1"/>
      <c r="CK220" s="1"/>
      <c r="CL220" s="1"/>
      <c r="CO220" s="1"/>
      <c r="CP220" s="1"/>
      <c r="CQ220" s="1"/>
      <c r="CS220" s="1"/>
      <c r="CT220" s="1"/>
      <c r="CU220" s="1"/>
      <c r="CV220" s="1"/>
      <c r="CY220" s="1"/>
      <c r="CZ220" s="1"/>
      <c r="DA220" s="1"/>
      <c r="DE220" s="1"/>
      <c r="DF220" s="1"/>
      <c r="DG220" s="1"/>
      <c r="DI220" s="1"/>
      <c r="DJ220" s="1"/>
      <c r="DK220" s="1"/>
      <c r="DO220" s="1"/>
      <c r="DP220" s="1"/>
      <c r="DQ220" s="1"/>
      <c r="DS220" s="1"/>
      <c r="DT220" s="1"/>
      <c r="DU220" s="1"/>
    </row>
    <row r="221" spans="1:125">
      <c r="A221" s="225"/>
      <c r="B221" s="419"/>
      <c r="C221" s="275" t="s">
        <v>100</v>
      </c>
      <c r="D221" s="1038" t="s">
        <v>98</v>
      </c>
      <c r="E221" s="1038"/>
      <c r="F221" s="1039" t="s">
        <v>396</v>
      </c>
      <c r="G221" s="1039"/>
      <c r="H221" s="1039"/>
      <c r="I221" s="1039"/>
      <c r="J221" s="277" t="s">
        <v>395</v>
      </c>
      <c r="K221" s="1040" t="s">
        <v>394</v>
      </c>
      <c r="L221" s="1040"/>
      <c r="M221" s="275" t="s">
        <v>91</v>
      </c>
      <c r="N221" s="276" t="s">
        <v>90</v>
      </c>
      <c r="O221" s="275" t="s">
        <v>89</v>
      </c>
      <c r="P221" s="424" t="s">
        <v>340</v>
      </c>
      <c r="Q221" s="265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T221" s="1"/>
      <c r="BU221" s="1"/>
      <c r="BV221" s="1"/>
      <c r="BW221" s="1"/>
      <c r="BX221" s="1"/>
      <c r="BY221" s="1"/>
      <c r="BZ221" s="1"/>
      <c r="CA221" s="1"/>
      <c r="CB221" s="1"/>
      <c r="CD221" s="1"/>
      <c r="CE221" s="1"/>
      <c r="CF221" s="1"/>
      <c r="CG221" s="1"/>
      <c r="CH221" s="1"/>
      <c r="CI221" s="1"/>
      <c r="CJ221" s="1"/>
      <c r="CK221" s="1"/>
      <c r="CL221" s="1"/>
      <c r="CO221" s="1"/>
      <c r="CP221" s="1"/>
      <c r="CQ221" s="1"/>
      <c r="CS221" s="1"/>
      <c r="CT221" s="1"/>
      <c r="CU221" s="1"/>
      <c r="CV221" s="1"/>
      <c r="CY221" s="1"/>
      <c r="CZ221" s="1"/>
      <c r="DA221" s="1"/>
      <c r="DE221" s="1"/>
      <c r="DF221" s="1"/>
      <c r="DG221" s="1"/>
      <c r="DI221" s="1"/>
      <c r="DJ221" s="1"/>
      <c r="DK221" s="1"/>
      <c r="DO221" s="1"/>
      <c r="DP221" s="1"/>
      <c r="DQ221" s="1"/>
      <c r="DS221" s="1"/>
      <c r="DT221" s="1"/>
      <c r="DU221" s="1"/>
    </row>
    <row r="222" spans="1:125">
      <c r="A222" s="225"/>
      <c r="B222" s="419"/>
      <c r="C222" s="423">
        <v>9</v>
      </c>
      <c r="D222" s="417" t="s">
        <v>79</v>
      </c>
      <c r="E222" s="417" t="s">
        <v>78</v>
      </c>
      <c r="F222" s="59" t="s">
        <v>569</v>
      </c>
      <c r="G222" s="59" t="s">
        <v>568</v>
      </c>
      <c r="H222" s="59" t="s">
        <v>567</v>
      </c>
      <c r="I222" s="59" t="s">
        <v>566</v>
      </c>
      <c r="J222" s="282">
        <v>857.23</v>
      </c>
      <c r="K222" s="48">
        <v>40848</v>
      </c>
      <c r="L222" s="48">
        <v>40877</v>
      </c>
      <c r="M222" s="92" t="s">
        <v>565</v>
      </c>
      <c r="N222" s="91">
        <v>40847</v>
      </c>
      <c r="O222" s="421">
        <v>40847</v>
      </c>
      <c r="P222" s="420">
        <v>38961</v>
      </c>
      <c r="Q222" s="265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T222" s="1"/>
      <c r="BU222" s="1"/>
      <c r="BV222" s="1"/>
      <c r="BW222" s="1"/>
      <c r="BX222" s="1"/>
      <c r="BY222" s="1"/>
      <c r="BZ222" s="1"/>
      <c r="CA222" s="1"/>
      <c r="CB222" s="1"/>
      <c r="CD222" s="1"/>
      <c r="CE222" s="1"/>
      <c r="CF222" s="1"/>
      <c r="CG222" s="1"/>
      <c r="CH222" s="1"/>
      <c r="CI222" s="1"/>
      <c r="CJ222" s="1"/>
      <c r="CK222" s="1"/>
      <c r="CL222" s="1"/>
      <c r="CO222" s="1"/>
      <c r="CP222" s="1"/>
      <c r="CQ222" s="1"/>
      <c r="CS222" s="1"/>
      <c r="CT222" s="1"/>
      <c r="CU222" s="1"/>
      <c r="CV222" s="1"/>
      <c r="CY222" s="1"/>
      <c r="CZ222" s="1"/>
      <c r="DA222" s="1"/>
      <c r="DE222" s="1"/>
      <c r="DF222" s="1"/>
      <c r="DG222" s="1"/>
      <c r="DI222" s="1"/>
      <c r="DJ222" s="1"/>
      <c r="DK222" s="1"/>
      <c r="DO222" s="1"/>
      <c r="DP222" s="1"/>
      <c r="DQ222" s="1"/>
      <c r="DS222" s="1"/>
      <c r="DT222" s="1"/>
      <c r="DU222" s="1"/>
    </row>
    <row r="223" spans="1:125">
      <c r="A223" s="225"/>
      <c r="B223" s="419"/>
      <c r="C223" s="422"/>
      <c r="D223" s="417"/>
      <c r="E223" s="417"/>
      <c r="F223" s="416"/>
      <c r="G223" s="416"/>
      <c r="H223" s="416"/>
      <c r="I223" s="416"/>
      <c r="J223" s="282"/>
      <c r="K223" s="48"/>
      <c r="L223" s="48"/>
      <c r="M223" s="92"/>
      <c r="N223" s="91"/>
      <c r="O223" s="421"/>
      <c r="P223" s="420"/>
      <c r="Q223" s="265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T223" s="1"/>
      <c r="BU223" s="1"/>
      <c r="BV223" s="1"/>
      <c r="BW223" s="1"/>
      <c r="BX223" s="1"/>
      <c r="BY223" s="1"/>
      <c r="BZ223" s="1"/>
      <c r="CA223" s="1"/>
      <c r="CB223" s="1"/>
      <c r="CD223" s="1"/>
      <c r="CE223" s="1"/>
      <c r="CF223" s="1"/>
      <c r="CG223" s="1"/>
      <c r="CH223" s="1"/>
      <c r="CI223" s="1"/>
      <c r="CJ223" s="1"/>
      <c r="CK223" s="1"/>
      <c r="CL223" s="1"/>
      <c r="CO223" s="1"/>
      <c r="CP223" s="1"/>
      <c r="CQ223" s="1"/>
      <c r="CS223" s="1"/>
      <c r="CT223" s="1"/>
      <c r="CU223" s="1"/>
      <c r="CV223" s="1"/>
      <c r="CY223" s="1"/>
      <c r="CZ223" s="1"/>
      <c r="DA223" s="1"/>
      <c r="DE223" s="1"/>
      <c r="DF223" s="1"/>
      <c r="DG223" s="1"/>
      <c r="DI223" s="1"/>
      <c r="DJ223" s="1"/>
      <c r="DK223" s="1"/>
      <c r="DO223" s="1"/>
      <c r="DP223" s="1"/>
      <c r="DQ223" s="1"/>
      <c r="DS223" s="1"/>
      <c r="DT223" s="1"/>
      <c r="DU223" s="1"/>
    </row>
    <row r="224" spans="1:125">
      <c r="A224" s="225"/>
      <c r="B224" s="419"/>
      <c r="C224" s="418"/>
      <c r="D224" s="417"/>
      <c r="E224" s="417"/>
      <c r="F224" s="416"/>
      <c r="G224" s="416"/>
      <c r="H224" s="416"/>
      <c r="I224" s="416"/>
      <c r="J224" s="415"/>
      <c r="K224" s="48"/>
      <c r="L224" s="48"/>
      <c r="M224" s="92"/>
      <c r="N224" s="91"/>
      <c r="O224" s="37"/>
      <c r="P224" s="213"/>
      <c r="Q224" s="265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T224" s="1"/>
      <c r="BU224" s="1"/>
      <c r="BV224" s="1"/>
      <c r="BW224" s="1"/>
      <c r="BX224" s="1"/>
      <c r="BY224" s="1"/>
      <c r="BZ224" s="1"/>
      <c r="CA224" s="1"/>
      <c r="CB224" s="1"/>
      <c r="CD224" s="1"/>
      <c r="CE224" s="1"/>
      <c r="CF224" s="1"/>
      <c r="CG224" s="1"/>
      <c r="CH224" s="1"/>
      <c r="CI224" s="1"/>
      <c r="CJ224" s="1"/>
      <c r="CK224" s="1"/>
      <c r="CL224" s="1"/>
      <c r="CO224" s="1"/>
      <c r="CP224" s="1"/>
      <c r="CQ224" s="1"/>
      <c r="CS224" s="1"/>
      <c r="CT224" s="1"/>
      <c r="CU224" s="1"/>
      <c r="CV224" s="1"/>
      <c r="CY224" s="1"/>
      <c r="CZ224" s="1"/>
      <c r="DA224" s="1"/>
      <c r="DE224" s="1"/>
      <c r="DF224" s="1"/>
      <c r="DG224" s="1"/>
      <c r="DI224" s="1"/>
      <c r="DJ224" s="1"/>
      <c r="DK224" s="1"/>
      <c r="DO224" s="1"/>
      <c r="DP224" s="1"/>
      <c r="DQ224" s="1"/>
      <c r="DS224" s="1"/>
      <c r="DT224" s="1"/>
      <c r="DU224" s="1"/>
    </row>
    <row r="225" spans="1:87" s="1" customFormat="1">
      <c r="A225" s="13"/>
      <c r="B225" s="44"/>
      <c r="C225" s="329" t="s">
        <v>564</v>
      </c>
      <c r="J225" s="12"/>
      <c r="K225" s="48"/>
      <c r="L225" s="48"/>
      <c r="M225" s="92"/>
      <c r="N225" s="91"/>
      <c r="O225" s="37"/>
      <c r="P225" s="213"/>
      <c r="Q225" s="265"/>
      <c r="R225" s="5"/>
      <c r="S225" s="8"/>
      <c r="T225" s="8"/>
      <c r="U225" s="7"/>
      <c r="V225" s="6"/>
      <c r="W225" s="7"/>
      <c r="X225" s="5"/>
      <c r="Y225" s="8"/>
      <c r="Z225" s="8"/>
      <c r="AA225" s="7"/>
      <c r="AB225" s="6"/>
      <c r="AC225" s="7"/>
      <c r="AD225" s="6"/>
      <c r="AE225" s="3"/>
      <c r="AF225" s="5"/>
      <c r="AG225" s="5"/>
      <c r="AH225" s="5"/>
      <c r="AI225" s="7"/>
      <c r="AJ225" s="6"/>
      <c r="AK225" s="3"/>
      <c r="AL225" s="5"/>
      <c r="AM225" s="5"/>
      <c r="AN225" s="5"/>
      <c r="AO225" s="7"/>
      <c r="AP225" s="3"/>
      <c r="AQ225" s="5"/>
      <c r="AR225" s="5"/>
      <c r="AS225" s="7"/>
      <c r="AT225" s="6"/>
      <c r="AU225" s="3"/>
      <c r="AV225" s="5"/>
      <c r="AW225" s="5"/>
      <c r="AX225" s="7"/>
      <c r="AY225" s="6"/>
      <c r="AZ225" s="3"/>
      <c r="BA225" s="5"/>
      <c r="BB225" s="5"/>
      <c r="BC225" s="7"/>
      <c r="BD225" s="6"/>
      <c r="BE225" s="3"/>
      <c r="BF225" s="5"/>
      <c r="BG225" s="5"/>
      <c r="BH225" s="7"/>
      <c r="BI225" s="6"/>
      <c r="BJ225" s="3"/>
      <c r="BK225" s="5"/>
      <c r="BL225" s="5"/>
      <c r="BM225" s="7"/>
      <c r="BN225" s="6"/>
      <c r="BO225" s="4"/>
      <c r="BP225" s="5"/>
      <c r="BQ225" s="5"/>
      <c r="BR225" s="7"/>
      <c r="BT225" s="3"/>
      <c r="BU225" s="5"/>
      <c r="BV225" s="5"/>
      <c r="BW225" s="7"/>
      <c r="BX225" s="6"/>
      <c r="BY225" s="4"/>
      <c r="BZ225" s="5"/>
      <c r="CA225" s="5"/>
      <c r="CB225" s="7"/>
      <c r="CD225" s="3"/>
      <c r="CE225" s="5"/>
      <c r="CF225" s="5"/>
      <c r="CG225" s="7"/>
      <c r="CH225" s="6"/>
      <c r="CI225" s="6"/>
    </row>
    <row r="226" spans="1:87" s="1" customFormat="1">
      <c r="A226" s="13"/>
      <c r="B226" s="44"/>
      <c r="C226" s="414" t="s">
        <v>563</v>
      </c>
      <c r="D226" s="413"/>
      <c r="E226" s="413"/>
      <c r="F226" s="412"/>
      <c r="G226" s="1108">
        <v>40147</v>
      </c>
      <c r="H226" s="1108"/>
      <c r="I226" s="1108"/>
      <c r="J226" s="1109"/>
      <c r="K226" s="411"/>
      <c r="L226" s="410"/>
      <c r="M226" s="127"/>
      <c r="N226" s="97"/>
      <c r="O226" s="86"/>
      <c r="P226" s="267"/>
      <c r="Q226" s="265"/>
      <c r="R226" s="5"/>
      <c r="S226" s="8"/>
      <c r="T226" s="8"/>
      <c r="U226" s="7"/>
      <c r="V226" s="6"/>
      <c r="W226" s="7"/>
      <c r="X226" s="5"/>
      <c r="Y226" s="8"/>
      <c r="Z226" s="8"/>
      <c r="AA226" s="7"/>
      <c r="AB226" s="6"/>
      <c r="AC226" s="7"/>
      <c r="AD226" s="6"/>
      <c r="AE226" s="3"/>
      <c r="AF226" s="5"/>
      <c r="AG226" s="5"/>
      <c r="AH226" s="5"/>
      <c r="AI226" s="7"/>
      <c r="AJ226" s="6"/>
      <c r="AK226" s="3"/>
      <c r="AL226" s="5"/>
      <c r="AM226" s="5"/>
      <c r="AN226" s="5"/>
      <c r="AO226" s="7"/>
      <c r="AP226" s="3"/>
      <c r="AQ226" s="5"/>
      <c r="AR226" s="5"/>
      <c r="AS226" s="7"/>
      <c r="AT226" s="6"/>
      <c r="AU226" s="3"/>
      <c r="AV226" s="5"/>
      <c r="AW226" s="5"/>
      <c r="AX226" s="7"/>
      <c r="AY226" s="6"/>
      <c r="AZ226" s="3"/>
      <c r="BA226" s="5"/>
      <c r="BB226" s="5"/>
      <c r="BC226" s="7"/>
      <c r="BD226" s="6"/>
      <c r="BE226" s="3"/>
      <c r="BF226" s="5"/>
      <c r="BG226" s="5"/>
      <c r="BH226" s="7"/>
      <c r="BI226" s="6"/>
      <c r="BJ226" s="3"/>
      <c r="BK226" s="5"/>
      <c r="BL226" s="5"/>
      <c r="BM226" s="7"/>
      <c r="BN226" s="6"/>
      <c r="BO226" s="4"/>
      <c r="BP226" s="5"/>
      <c r="BQ226" s="5"/>
      <c r="BR226" s="7"/>
      <c r="BT226" s="3"/>
      <c r="BU226" s="5"/>
      <c r="BV226" s="5"/>
      <c r="BW226" s="7"/>
      <c r="BX226" s="6"/>
      <c r="BY226" s="4"/>
      <c r="BZ226" s="5"/>
      <c r="CA226" s="5"/>
      <c r="CB226" s="7"/>
      <c r="CD226" s="3"/>
      <c r="CE226" s="5"/>
      <c r="CF226" s="5"/>
      <c r="CG226" s="7"/>
      <c r="CH226" s="6"/>
      <c r="CI226" s="6"/>
    </row>
    <row r="227" spans="1:87" s="1" customFormat="1">
      <c r="A227" s="13"/>
      <c r="B227" s="44"/>
      <c r="C227" s="409"/>
      <c r="D227" s="408"/>
      <c r="E227" s="407"/>
      <c r="F227" s="1110" t="s">
        <v>562</v>
      </c>
      <c r="G227" s="1110"/>
      <c r="H227" s="1110"/>
      <c r="I227" s="1111">
        <v>4007</v>
      </c>
      <c r="J227" s="1112"/>
      <c r="K227" s="349"/>
      <c r="L227" s="48"/>
      <c r="M227" s="92">
        <v>3161</v>
      </c>
      <c r="N227" s="97"/>
      <c r="O227" s="86"/>
      <c r="P227" s="267"/>
      <c r="Q227" s="265"/>
      <c r="R227" s="5"/>
      <c r="S227" s="8"/>
      <c r="T227" s="8"/>
      <c r="U227" s="7"/>
      <c r="V227" s="6"/>
      <c r="W227" s="7"/>
      <c r="X227" s="5"/>
      <c r="Y227" s="8"/>
      <c r="Z227" s="8"/>
      <c r="AA227" s="7"/>
      <c r="AB227" s="6"/>
      <c r="AC227" s="7"/>
      <c r="AD227" s="6"/>
      <c r="AE227" s="3"/>
      <c r="AF227" s="5"/>
      <c r="AG227" s="5"/>
      <c r="AH227" s="5"/>
      <c r="AI227" s="7"/>
      <c r="AJ227" s="6"/>
      <c r="AK227" s="3"/>
      <c r="AL227" s="5"/>
      <c r="AM227" s="5"/>
      <c r="AN227" s="5"/>
      <c r="AO227" s="7"/>
      <c r="AP227" s="3"/>
      <c r="AQ227" s="5"/>
      <c r="AR227" s="5"/>
      <c r="AS227" s="7"/>
      <c r="AT227" s="6"/>
      <c r="AU227" s="3"/>
      <c r="AV227" s="5"/>
      <c r="AW227" s="5"/>
      <c r="AX227" s="7"/>
      <c r="AY227" s="6"/>
      <c r="AZ227" s="3"/>
      <c r="BA227" s="5"/>
      <c r="BB227" s="5"/>
      <c r="BC227" s="7"/>
      <c r="BD227" s="6"/>
      <c r="BE227" s="3"/>
      <c r="BF227" s="5"/>
      <c r="BG227" s="5"/>
      <c r="BH227" s="7"/>
      <c r="BI227" s="6"/>
      <c r="BJ227" s="3"/>
      <c r="BK227" s="5"/>
      <c r="BL227" s="5"/>
      <c r="BM227" s="7"/>
      <c r="BN227" s="6"/>
      <c r="BO227" s="4"/>
      <c r="BP227" s="5"/>
      <c r="BQ227" s="5"/>
      <c r="BR227" s="7"/>
      <c r="BT227" s="3"/>
      <c r="BU227" s="5"/>
      <c r="BV227" s="5"/>
      <c r="BW227" s="7"/>
      <c r="BX227" s="6"/>
      <c r="BY227" s="4"/>
      <c r="BZ227" s="5"/>
      <c r="CA227" s="5"/>
      <c r="CB227" s="7"/>
      <c r="CD227" s="3"/>
      <c r="CE227" s="5"/>
      <c r="CF227" s="5"/>
      <c r="CG227" s="7"/>
      <c r="CH227" s="6"/>
      <c r="CI227" s="6"/>
    </row>
    <row r="228" spans="1:87" s="1" customFormat="1">
      <c r="A228" s="225"/>
      <c r="B228" s="273"/>
      <c r="C228" s="46"/>
      <c r="D228" s="270"/>
      <c r="E228" s="270"/>
      <c r="F228" s="42"/>
      <c r="G228" s="42"/>
      <c r="H228" s="42"/>
      <c r="I228" s="42"/>
      <c r="J228" s="279"/>
      <c r="K228" s="268"/>
      <c r="L228" s="268"/>
      <c r="M228" s="127"/>
      <c r="N228" s="26"/>
      <c r="O228" s="127"/>
      <c r="P228" s="267"/>
      <c r="Q228" s="265"/>
      <c r="R228" s="5"/>
      <c r="S228" s="8"/>
      <c r="T228" s="8"/>
      <c r="U228" s="7"/>
      <c r="V228" s="6"/>
      <c r="W228" s="7"/>
      <c r="X228" s="5"/>
      <c r="Y228" s="8"/>
      <c r="Z228" s="8"/>
      <c r="AA228" s="7"/>
      <c r="AB228" s="6"/>
      <c r="AC228" s="7"/>
      <c r="AD228" s="6"/>
      <c r="AE228" s="3"/>
      <c r="AF228" s="5"/>
      <c r="AG228" s="5"/>
      <c r="AH228" s="5"/>
      <c r="AI228" s="7"/>
      <c r="AJ228" s="6"/>
      <c r="AK228" s="3"/>
      <c r="AL228" s="5"/>
      <c r="AM228" s="5"/>
      <c r="AN228" s="5"/>
      <c r="AO228" s="7"/>
      <c r="AP228" s="3"/>
      <c r="AQ228" s="5"/>
      <c r="AR228" s="5"/>
      <c r="AS228" s="7"/>
      <c r="AT228" s="6"/>
      <c r="AU228" s="3"/>
      <c r="AV228" s="5"/>
      <c r="AW228" s="5"/>
      <c r="AX228" s="7"/>
      <c r="AY228" s="6"/>
      <c r="AZ228" s="3"/>
      <c r="BA228" s="5"/>
      <c r="BB228" s="5"/>
      <c r="BC228" s="7"/>
      <c r="BD228" s="6"/>
      <c r="BE228" s="3"/>
      <c r="BF228" s="5"/>
      <c r="BG228" s="5"/>
      <c r="BH228" s="7"/>
      <c r="BI228" s="6"/>
      <c r="BJ228" s="3"/>
      <c r="BK228" s="5"/>
      <c r="BL228" s="5"/>
      <c r="BM228" s="7"/>
      <c r="BN228" s="6"/>
      <c r="BO228" s="4"/>
      <c r="BP228" s="5"/>
      <c r="BQ228" s="5"/>
      <c r="BR228" s="7"/>
      <c r="BT228" s="3"/>
      <c r="BU228" s="5"/>
      <c r="BV228" s="5"/>
      <c r="BW228" s="7"/>
      <c r="BX228" s="6"/>
      <c r="BY228" s="4"/>
      <c r="BZ228" s="5"/>
      <c r="CA228" s="5"/>
      <c r="CB228" s="7"/>
      <c r="CD228" s="3"/>
      <c r="CE228" s="5"/>
      <c r="CF228" s="5"/>
      <c r="CG228" s="7"/>
      <c r="CH228" s="6"/>
      <c r="CI228" s="6"/>
    </row>
    <row r="229" spans="1:87" s="1" customFormat="1">
      <c r="A229" s="225"/>
      <c r="B229" s="273"/>
      <c r="C229" s="329" t="s">
        <v>532</v>
      </c>
      <c r="D229" s="270"/>
      <c r="E229" s="270"/>
      <c r="F229" s="42"/>
      <c r="G229" s="42"/>
      <c r="H229" s="42"/>
      <c r="I229" s="42"/>
      <c r="J229" s="279"/>
      <c r="K229" s="268"/>
      <c r="L229" s="268"/>
      <c r="M229" s="92"/>
      <c r="N229" s="91"/>
      <c r="O229" s="37"/>
      <c r="P229" s="213"/>
      <c r="Q229" s="265"/>
      <c r="R229" s="5"/>
      <c r="S229" s="8"/>
      <c r="T229" s="8"/>
      <c r="U229" s="7"/>
      <c r="V229" s="6"/>
      <c r="W229" s="7"/>
      <c r="X229" s="5"/>
      <c r="Y229" s="8"/>
      <c r="Z229" s="8"/>
      <c r="AA229" s="7"/>
      <c r="AB229" s="6"/>
      <c r="AC229" s="7"/>
      <c r="AD229" s="6"/>
      <c r="AE229" s="3"/>
      <c r="AF229" s="5"/>
      <c r="AG229" s="5"/>
      <c r="AH229" s="5"/>
      <c r="AI229" s="7"/>
      <c r="AJ229" s="6"/>
      <c r="AK229" s="3"/>
      <c r="AL229" s="5"/>
      <c r="AM229" s="5"/>
      <c r="AN229" s="5"/>
      <c r="AO229" s="7"/>
      <c r="AP229" s="3"/>
      <c r="AQ229" s="5"/>
      <c r="AR229" s="5"/>
      <c r="AS229" s="7"/>
      <c r="AT229" s="6"/>
      <c r="AU229" s="3"/>
      <c r="AV229" s="5"/>
      <c r="AW229" s="5"/>
      <c r="AX229" s="7"/>
      <c r="AY229" s="6"/>
      <c r="AZ229" s="3"/>
      <c r="BA229" s="5"/>
      <c r="BB229" s="5"/>
      <c r="BC229" s="7"/>
      <c r="BD229" s="6"/>
      <c r="BE229" s="3"/>
      <c r="BF229" s="5"/>
      <c r="BG229" s="5"/>
      <c r="BH229" s="7"/>
      <c r="BI229" s="6"/>
      <c r="BJ229" s="3"/>
      <c r="BK229" s="5"/>
      <c r="BL229" s="5"/>
      <c r="BM229" s="7"/>
      <c r="BN229" s="6"/>
      <c r="BO229" s="4"/>
      <c r="BP229" s="5"/>
      <c r="BQ229" s="5"/>
      <c r="BR229" s="7"/>
      <c r="BT229" s="3"/>
      <c r="BU229" s="5"/>
      <c r="BV229" s="5"/>
      <c r="BW229" s="7"/>
      <c r="BX229" s="6"/>
      <c r="BY229" s="4"/>
      <c r="BZ229" s="5"/>
      <c r="CA229" s="5"/>
      <c r="CB229" s="7"/>
      <c r="CD229" s="3"/>
      <c r="CE229" s="5"/>
      <c r="CF229" s="5"/>
      <c r="CG229" s="7"/>
      <c r="CH229" s="6"/>
      <c r="CI229" s="6"/>
    </row>
    <row r="230" spans="1:87" s="1" customFormat="1" ht="156.75" thickBot="1">
      <c r="A230" s="406"/>
      <c r="B230" s="405"/>
      <c r="C230" s="389" t="s">
        <v>554</v>
      </c>
      <c r="D230" s="388"/>
      <c r="E230" s="387"/>
      <c r="F230" s="1094" t="s">
        <v>530</v>
      </c>
      <c r="G230" s="1094" t="s">
        <v>529</v>
      </c>
      <c r="H230" s="1094" t="s">
        <v>528</v>
      </c>
      <c r="I230" s="1094" t="s">
        <v>527</v>
      </c>
      <c r="J230" s="404" t="s">
        <v>526</v>
      </c>
      <c r="K230" s="403">
        <v>0</v>
      </c>
      <c r="L230" s="402"/>
      <c r="M230" s="401"/>
      <c r="N230" s="400"/>
      <c r="O230" s="399"/>
      <c r="P230" s="398"/>
      <c r="Q230" s="397"/>
      <c r="R230" s="5"/>
      <c r="S230" s="8"/>
      <c r="T230" s="8"/>
      <c r="U230" s="7"/>
      <c r="V230" s="6"/>
      <c r="W230" s="7"/>
      <c r="X230" s="5"/>
      <c r="Y230" s="8"/>
      <c r="Z230" s="8"/>
      <c r="AA230" s="7"/>
      <c r="AB230" s="6"/>
      <c r="AC230" s="7"/>
      <c r="AD230" s="6"/>
      <c r="AE230" s="3"/>
      <c r="AF230" s="5"/>
      <c r="AG230" s="5"/>
      <c r="AH230" s="5"/>
      <c r="AI230" s="7"/>
      <c r="AJ230" s="6"/>
      <c r="AK230" s="3"/>
      <c r="AL230" s="5"/>
      <c r="AM230" s="5"/>
      <c r="AN230" s="5"/>
      <c r="AO230" s="7"/>
      <c r="AP230" s="3"/>
      <c r="AQ230" s="5"/>
      <c r="AR230" s="5"/>
      <c r="AS230" s="7"/>
      <c r="AT230" s="6"/>
      <c r="AU230" s="3"/>
      <c r="AV230" s="5"/>
      <c r="AW230" s="5"/>
      <c r="AX230" s="7"/>
      <c r="AY230" s="6"/>
      <c r="AZ230" s="3"/>
      <c r="BA230" s="5"/>
      <c r="BB230" s="5"/>
      <c r="BC230" s="7"/>
      <c r="BD230" s="6"/>
      <c r="BE230" s="3"/>
      <c r="BF230" s="5"/>
      <c r="BG230" s="5"/>
      <c r="BH230" s="7"/>
      <c r="BI230" s="6"/>
      <c r="BJ230" s="3"/>
      <c r="BK230" s="5"/>
      <c r="BL230" s="5"/>
      <c r="BM230" s="7"/>
      <c r="BN230" s="6"/>
      <c r="BO230" s="4"/>
      <c r="BP230" s="5"/>
      <c r="BQ230" s="5"/>
      <c r="BR230" s="7"/>
      <c r="BT230" s="3"/>
      <c r="BU230" s="5"/>
      <c r="BV230" s="5"/>
      <c r="BW230" s="7"/>
      <c r="BX230" s="6"/>
      <c r="BY230" s="4"/>
      <c r="BZ230" s="5"/>
      <c r="CA230" s="5"/>
      <c r="CB230" s="7"/>
      <c r="CD230" s="3"/>
      <c r="CE230" s="5"/>
      <c r="CF230" s="5"/>
      <c r="CG230" s="7"/>
      <c r="CH230" s="6"/>
      <c r="CI230" s="6"/>
    </row>
    <row r="231" spans="1:87" s="1" customFormat="1">
      <c r="A231" s="225"/>
      <c r="B231" s="273"/>
      <c r="C231" s="382"/>
      <c r="D231" s="381"/>
      <c r="E231" s="380"/>
      <c r="F231" s="1095"/>
      <c r="G231" s="1095"/>
      <c r="H231" s="1095"/>
      <c r="I231" s="1095"/>
      <c r="J231" s="338" t="s">
        <v>525</v>
      </c>
      <c r="K231" s="337">
        <v>0</v>
      </c>
      <c r="L231" s="268"/>
      <c r="M231" s="396" t="s">
        <v>561</v>
      </c>
      <c r="N231" s="395"/>
      <c r="O231" s="394"/>
      <c r="P231" s="393"/>
      <c r="Q231" s="265"/>
      <c r="R231" s="5"/>
      <c r="S231" s="8"/>
      <c r="T231" s="8"/>
      <c r="U231" s="7"/>
      <c r="V231" s="6"/>
      <c r="W231" s="7"/>
      <c r="X231" s="5"/>
      <c r="Y231" s="8"/>
      <c r="Z231" s="8"/>
      <c r="AA231" s="7"/>
      <c r="AB231" s="6"/>
      <c r="AC231" s="7"/>
      <c r="AD231" s="6"/>
      <c r="AE231" s="3"/>
      <c r="AF231" s="5"/>
      <c r="AG231" s="5"/>
      <c r="AH231" s="5"/>
      <c r="AI231" s="7"/>
      <c r="AJ231" s="244"/>
      <c r="AK231" s="3"/>
      <c r="AL231" s="5"/>
      <c r="AM231" s="5"/>
      <c r="AN231" s="5"/>
      <c r="AO231" s="7"/>
      <c r="AP231" s="3"/>
      <c r="AQ231" s="5"/>
      <c r="AR231" s="5"/>
      <c r="AS231" s="7"/>
      <c r="AT231" s="6"/>
      <c r="AU231" s="3"/>
      <c r="AV231" s="5"/>
      <c r="AW231" s="5"/>
      <c r="AX231" s="7"/>
      <c r="AY231" s="6"/>
      <c r="AZ231" s="3"/>
      <c r="BA231" s="5"/>
      <c r="BB231" s="5"/>
      <c r="BC231" s="7"/>
      <c r="BD231" s="6"/>
      <c r="BE231" s="3"/>
      <c r="BF231" s="5"/>
      <c r="BG231" s="5"/>
      <c r="BH231" s="7"/>
      <c r="BI231" s="6"/>
      <c r="BJ231" s="3"/>
      <c r="BK231" s="5"/>
      <c r="BL231" s="5"/>
      <c r="BM231" s="7"/>
      <c r="BN231" s="6"/>
      <c r="BO231" s="4"/>
      <c r="BP231" s="5"/>
      <c r="BQ231" s="5"/>
      <c r="BR231" s="7"/>
      <c r="BT231" s="3"/>
      <c r="BU231" s="5"/>
      <c r="BV231" s="5"/>
      <c r="BW231" s="7"/>
      <c r="BX231" s="6"/>
      <c r="BY231" s="4"/>
      <c r="BZ231" s="5"/>
      <c r="CA231" s="5"/>
      <c r="CB231" s="7"/>
      <c r="CD231" s="3"/>
      <c r="CE231" s="5"/>
      <c r="CF231" s="5"/>
      <c r="CG231" s="7"/>
      <c r="CH231" s="6"/>
      <c r="CI231" s="6"/>
    </row>
    <row r="232" spans="1:87" s="1" customFormat="1" ht="15.75">
      <c r="A232" s="225"/>
      <c r="B232" s="273"/>
      <c r="C232" s="345" t="s">
        <v>560</v>
      </c>
      <c r="D232" s="344"/>
      <c r="E232" s="343"/>
      <c r="F232" s="342">
        <v>837.54</v>
      </c>
      <c r="G232" s="342">
        <v>49.22</v>
      </c>
      <c r="H232" s="342">
        <v>367.35</v>
      </c>
      <c r="I232" s="342">
        <v>307.33</v>
      </c>
      <c r="J232" s="338" t="s">
        <v>523</v>
      </c>
      <c r="K232" s="337">
        <v>0</v>
      </c>
      <c r="L232" s="268"/>
      <c r="M232" s="1113" t="s">
        <v>559</v>
      </c>
      <c r="N232" s="1100" t="s">
        <v>558</v>
      </c>
      <c r="O232" s="1100" t="s">
        <v>557</v>
      </c>
      <c r="P232" s="1102" t="s">
        <v>556</v>
      </c>
      <c r="Q232" s="265"/>
      <c r="R232" s="5"/>
      <c r="S232" s="8"/>
      <c r="T232" s="8"/>
      <c r="U232" s="7"/>
      <c r="V232" s="6"/>
      <c r="W232" s="7"/>
      <c r="X232" s="5"/>
      <c r="Y232" s="8"/>
      <c r="Z232" s="8"/>
      <c r="AA232" s="7"/>
      <c r="AB232" s="6"/>
      <c r="AC232" s="7"/>
      <c r="AD232" s="6"/>
      <c r="AE232" s="3"/>
      <c r="AF232" s="5"/>
      <c r="AG232" s="5"/>
      <c r="AH232" s="5"/>
      <c r="AI232" s="7"/>
      <c r="AJ232" s="224"/>
      <c r="AK232" s="3"/>
      <c r="AL232" s="5"/>
      <c r="AM232" s="5"/>
      <c r="AN232" s="5"/>
      <c r="AO232" s="7"/>
      <c r="AP232" s="3"/>
      <c r="AQ232" s="5"/>
      <c r="AR232" s="5"/>
      <c r="AS232" s="7"/>
      <c r="AT232" s="6"/>
      <c r="AU232" s="3"/>
      <c r="AV232" s="5"/>
      <c r="AW232" s="5"/>
      <c r="AX232" s="7"/>
      <c r="AY232" s="6"/>
      <c r="AZ232" s="3"/>
      <c r="BA232" s="5"/>
      <c r="BB232" s="5"/>
      <c r="BC232" s="7"/>
      <c r="BD232" s="6"/>
      <c r="BE232" s="3"/>
      <c r="BF232" s="5"/>
      <c r="BG232" s="5"/>
      <c r="BH232" s="7"/>
      <c r="BI232" s="6"/>
      <c r="BJ232" s="3"/>
      <c r="BK232" s="5"/>
      <c r="BL232" s="5"/>
      <c r="BM232" s="7"/>
      <c r="BN232" s="6"/>
      <c r="BO232" s="4"/>
      <c r="BP232" s="5"/>
      <c r="BQ232" s="5"/>
      <c r="BR232" s="7"/>
      <c r="BT232" s="3"/>
      <c r="BU232" s="5"/>
      <c r="BV232" s="5"/>
      <c r="BW232" s="7"/>
      <c r="BX232" s="6"/>
      <c r="BY232" s="4"/>
      <c r="BZ232" s="5"/>
      <c r="CA232" s="5"/>
      <c r="CB232" s="7"/>
      <c r="CD232" s="3"/>
      <c r="CE232" s="5"/>
      <c r="CF232" s="5"/>
      <c r="CG232" s="7"/>
      <c r="CH232" s="6"/>
      <c r="CI232" s="6"/>
    </row>
    <row r="233" spans="1:87" s="1" customFormat="1" ht="19.5" thickBot="1">
      <c r="A233" s="225"/>
      <c r="B233" s="92"/>
      <c r="C233" s="341" t="s">
        <v>467</v>
      </c>
      <c r="D233" s="340"/>
      <c r="E233" s="339">
        <f>SUM(F232:I232)</f>
        <v>1561.44</v>
      </c>
      <c r="F233" s="1082" t="s">
        <v>522</v>
      </c>
      <c r="G233" s="1082"/>
      <c r="H233" s="1083">
        <f>+E233/28*30</f>
        <v>1672.9714285714288</v>
      </c>
      <c r="I233" s="1083"/>
      <c r="J233" s="338" t="s">
        <v>533</v>
      </c>
      <c r="K233" s="337">
        <v>0</v>
      </c>
      <c r="L233" s="268"/>
      <c r="M233" s="1114"/>
      <c r="N233" s="1115"/>
      <c r="O233" s="1101"/>
      <c r="P233" s="1103"/>
      <c r="Q233" s="265"/>
      <c r="R233" s="5"/>
      <c r="S233" s="8"/>
      <c r="T233" s="8"/>
      <c r="U233" s="7"/>
      <c r="V233" s="6"/>
      <c r="W233" s="7"/>
      <c r="X233" s="5"/>
      <c r="Y233" s="8"/>
      <c r="Z233" s="8"/>
      <c r="AA233" s="7"/>
      <c r="AB233" s="6"/>
      <c r="AC233" s="7"/>
      <c r="AD233" s="6"/>
      <c r="AE233" s="3"/>
      <c r="AF233" s="5"/>
      <c r="AG233" s="5"/>
      <c r="AH233" s="5"/>
      <c r="AI233" s="7"/>
      <c r="AJ233" s="224"/>
      <c r="AK233" s="3"/>
      <c r="AL233" s="5"/>
      <c r="AM233" s="5"/>
      <c r="AN233" s="5"/>
      <c r="AO233" s="7"/>
      <c r="AP233" s="3"/>
      <c r="AQ233" s="5"/>
      <c r="AR233" s="5"/>
      <c r="AS233" s="7"/>
      <c r="AT233" s="6"/>
      <c r="AU233" s="3"/>
      <c r="AV233" s="5"/>
      <c r="AW233" s="5"/>
      <c r="AX233" s="7"/>
      <c r="AY233" s="6"/>
      <c r="AZ233" s="3"/>
      <c r="BA233" s="5"/>
      <c r="BB233" s="5"/>
      <c r="BC233" s="7"/>
      <c r="BD233" s="6"/>
      <c r="BE233" s="3"/>
      <c r="BF233" s="5"/>
      <c r="BG233" s="5"/>
      <c r="BH233" s="7"/>
      <c r="BI233" s="6"/>
      <c r="BJ233" s="3"/>
      <c r="BK233" s="5"/>
      <c r="BL233" s="5"/>
      <c r="BM233" s="7"/>
      <c r="BN233" s="6"/>
      <c r="BO233" s="4"/>
      <c r="BP233" s="5"/>
      <c r="BQ233" s="5"/>
      <c r="BR233" s="7"/>
      <c r="BT233" s="3"/>
      <c r="BU233" s="5"/>
      <c r="BV233" s="5"/>
      <c r="BW233" s="7"/>
      <c r="BX233" s="6"/>
      <c r="BY233" s="4"/>
      <c r="BZ233" s="5"/>
      <c r="CA233" s="5"/>
      <c r="CB233" s="7"/>
      <c r="CD233" s="3"/>
      <c r="CE233" s="5"/>
      <c r="CF233" s="5"/>
      <c r="CG233" s="7"/>
      <c r="CH233" s="6"/>
      <c r="CI233" s="6"/>
    </row>
    <row r="234" spans="1:87" s="1" customFormat="1" ht="18.75" thickTop="1">
      <c r="A234" s="225"/>
      <c r="B234" s="92"/>
      <c r="C234" s="336" t="s">
        <v>520</v>
      </c>
      <c r="D234" s="335"/>
      <c r="E234" s="335"/>
      <c r="F234" s="334">
        <v>39965</v>
      </c>
      <c r="G234" s="333">
        <v>39933</v>
      </c>
      <c r="H234" s="1084">
        <v>39962</v>
      </c>
      <c r="I234" s="1093"/>
      <c r="J234" s="332" t="s">
        <v>519</v>
      </c>
      <c r="K234" s="331">
        <v>0</v>
      </c>
      <c r="L234" s="268"/>
      <c r="M234" s="392">
        <v>175.2</v>
      </c>
      <c r="N234" s="391">
        <v>347.58</v>
      </c>
      <c r="O234" s="391">
        <v>719.44</v>
      </c>
      <c r="P234" s="390">
        <v>210.15</v>
      </c>
      <c r="Q234" s="265"/>
      <c r="R234" s="5"/>
      <c r="S234" s="8"/>
      <c r="T234" s="8"/>
      <c r="U234" s="7"/>
      <c r="V234" s="6"/>
      <c r="W234" s="7"/>
      <c r="X234" s="5"/>
      <c r="Y234" s="8"/>
      <c r="Z234" s="8"/>
      <c r="AA234" s="7"/>
      <c r="AB234" s="6"/>
      <c r="AC234" s="7"/>
      <c r="AD234" s="6"/>
      <c r="AE234" s="3"/>
      <c r="AF234" s="5"/>
      <c r="AG234" s="5"/>
      <c r="AH234" s="5"/>
      <c r="AI234" s="7"/>
      <c r="AJ234" s="224"/>
      <c r="AK234" s="3"/>
      <c r="AL234" s="5"/>
      <c r="AM234" s="5"/>
      <c r="AN234" s="5"/>
      <c r="AO234" s="7"/>
      <c r="AP234" s="3"/>
      <c r="AQ234" s="5"/>
      <c r="AR234" s="5"/>
      <c r="AS234" s="7"/>
      <c r="AT234" s="6"/>
      <c r="AU234" s="3"/>
      <c r="AV234" s="5"/>
      <c r="AW234" s="5"/>
      <c r="AX234" s="7"/>
      <c r="AY234" s="6"/>
      <c r="AZ234" s="3"/>
      <c r="BA234" s="5"/>
      <c r="BB234" s="5"/>
      <c r="BC234" s="7"/>
      <c r="BD234" s="6"/>
      <c r="BE234" s="3"/>
      <c r="BF234" s="5"/>
      <c r="BG234" s="5"/>
      <c r="BH234" s="7"/>
      <c r="BI234" s="6"/>
      <c r="BJ234" s="3"/>
      <c r="BK234" s="5"/>
      <c r="BL234" s="5"/>
      <c r="BM234" s="7"/>
      <c r="BN234" s="6"/>
      <c r="BO234" s="4"/>
      <c r="BP234" s="5"/>
      <c r="BQ234" s="5"/>
      <c r="BR234" s="7"/>
      <c r="BT234" s="3"/>
      <c r="BU234" s="5"/>
      <c r="BV234" s="5"/>
      <c r="BW234" s="7"/>
      <c r="BX234" s="6"/>
      <c r="BY234" s="4"/>
      <c r="BZ234" s="5"/>
      <c r="CA234" s="5"/>
      <c r="CB234" s="7"/>
      <c r="CD234" s="3"/>
      <c r="CE234" s="5"/>
      <c r="CF234" s="5"/>
      <c r="CG234" s="7"/>
      <c r="CH234" s="6"/>
      <c r="CI234" s="6"/>
    </row>
    <row r="235" spans="1:87" s="1" customFormat="1" ht="18.75">
      <c r="A235" s="13"/>
      <c r="B235" s="10"/>
      <c r="C235" s="329" t="s">
        <v>532</v>
      </c>
      <c r="D235" s="101"/>
      <c r="J235" s="12"/>
      <c r="M235" s="1104" t="s">
        <v>555</v>
      </c>
      <c r="N235" s="1105"/>
      <c r="O235" s="1106">
        <f>+M236/28*30</f>
        <v>1556.1107142857143</v>
      </c>
      <c r="P235" s="1107"/>
      <c r="Q235" s="265"/>
      <c r="R235" s="5"/>
      <c r="S235" s="8"/>
      <c r="T235" s="8"/>
      <c r="U235" s="7"/>
      <c r="V235" s="6"/>
      <c r="W235" s="7"/>
      <c r="X235" s="5"/>
      <c r="Y235" s="8"/>
      <c r="Z235" s="8"/>
      <c r="AA235" s="7"/>
      <c r="AB235" s="6"/>
      <c r="AC235" s="7"/>
      <c r="AD235" s="6"/>
      <c r="AE235" s="3"/>
      <c r="AF235" s="5"/>
      <c r="AG235" s="5"/>
      <c r="AH235" s="5"/>
      <c r="AI235" s="7"/>
      <c r="AJ235" s="224"/>
      <c r="AK235" s="3"/>
      <c r="AL235" s="5"/>
      <c r="AM235" s="5"/>
      <c r="AN235" s="5"/>
      <c r="AO235" s="7"/>
      <c r="AP235" s="3"/>
      <c r="AQ235" s="5"/>
      <c r="AR235" s="5"/>
      <c r="AS235" s="7"/>
      <c r="AT235" s="6"/>
      <c r="AU235" s="3"/>
      <c r="AV235" s="5"/>
      <c r="AW235" s="5"/>
      <c r="AX235" s="7"/>
      <c r="AY235" s="6"/>
      <c r="AZ235" s="3"/>
      <c r="BA235" s="5"/>
      <c r="BB235" s="5"/>
      <c r="BC235" s="7"/>
      <c r="BD235" s="6"/>
      <c r="BE235" s="3"/>
      <c r="BF235" s="5"/>
      <c r="BG235" s="5"/>
      <c r="BH235" s="7"/>
      <c r="BI235" s="6"/>
      <c r="BJ235" s="3"/>
      <c r="BK235" s="5"/>
      <c r="BL235" s="5"/>
      <c r="BM235" s="7"/>
      <c r="BN235" s="6"/>
      <c r="BO235" s="4"/>
      <c r="BP235" s="5"/>
      <c r="BQ235" s="5"/>
      <c r="BR235" s="7"/>
      <c r="BT235" s="3"/>
      <c r="BU235" s="5"/>
      <c r="BV235" s="5"/>
      <c r="BW235" s="7"/>
      <c r="BX235" s="6"/>
      <c r="BY235" s="4"/>
      <c r="BZ235" s="5"/>
      <c r="CA235" s="5"/>
      <c r="CB235" s="7"/>
      <c r="CD235" s="3"/>
      <c r="CE235" s="5"/>
      <c r="CF235" s="5"/>
      <c r="CG235" s="7"/>
      <c r="CH235" s="6"/>
      <c r="CI235" s="6"/>
    </row>
    <row r="236" spans="1:87" s="1" customFormat="1" ht="156">
      <c r="A236" s="218"/>
      <c r="B236" s="44"/>
      <c r="C236" s="389" t="s">
        <v>554</v>
      </c>
      <c r="D236" s="388"/>
      <c r="E236" s="387"/>
      <c r="F236" s="1094" t="s">
        <v>530</v>
      </c>
      <c r="G236" s="1094" t="s">
        <v>529</v>
      </c>
      <c r="H236" s="1094" t="s">
        <v>528</v>
      </c>
      <c r="I236" s="1094" t="s">
        <v>527</v>
      </c>
      <c r="J236" s="347" t="s">
        <v>526</v>
      </c>
      <c r="K236" s="346">
        <v>0</v>
      </c>
      <c r="L236" s="127"/>
      <c r="M236" s="386">
        <f>SUM(M234:P234)</f>
        <v>1452.3700000000001</v>
      </c>
      <c r="N236" s="385" t="s">
        <v>7</v>
      </c>
      <c r="O236" s="384" t="s">
        <v>553</v>
      </c>
      <c r="P236" s="383"/>
      <c r="Q236" s="265"/>
      <c r="R236" s="5"/>
      <c r="S236" s="8"/>
      <c r="T236" s="8"/>
      <c r="U236" s="7"/>
      <c r="V236" s="6"/>
      <c r="W236" s="7"/>
      <c r="X236" s="5"/>
      <c r="Y236" s="8"/>
      <c r="Z236" s="8"/>
      <c r="AA236" s="7"/>
      <c r="AB236" s="6"/>
      <c r="AC236" s="7"/>
      <c r="AD236" s="6"/>
      <c r="AE236" s="3"/>
      <c r="AF236" s="5"/>
      <c r="AG236" s="5"/>
      <c r="AH236" s="5"/>
      <c r="AI236" s="7"/>
      <c r="AJ236" s="224"/>
      <c r="AK236" s="3"/>
      <c r="AL236" s="5"/>
      <c r="AM236" s="5"/>
      <c r="AN236" s="5"/>
      <c r="AO236" s="7"/>
      <c r="AP236" s="3"/>
      <c r="AQ236" s="5"/>
      <c r="AR236" s="5"/>
      <c r="AS236" s="7"/>
      <c r="AT236" s="6"/>
      <c r="AU236" s="3"/>
      <c r="AV236" s="5"/>
      <c r="AW236" s="5"/>
      <c r="AX236" s="7"/>
      <c r="AY236" s="6"/>
      <c r="AZ236" s="3"/>
      <c r="BA236" s="5"/>
      <c r="BB236" s="5"/>
      <c r="BC236" s="7"/>
      <c r="BD236" s="6"/>
      <c r="BE236" s="3"/>
      <c r="BF236" s="5"/>
      <c r="BG236" s="5"/>
      <c r="BH236" s="7"/>
      <c r="BI236" s="6"/>
      <c r="BJ236" s="3"/>
      <c r="BK236" s="5"/>
      <c r="BL236" s="5"/>
      <c r="BM236" s="7"/>
      <c r="BN236" s="6"/>
      <c r="BO236" s="4"/>
      <c r="BP236" s="5"/>
      <c r="BQ236" s="5"/>
      <c r="BR236" s="7"/>
      <c r="BT236" s="3"/>
      <c r="BU236" s="5"/>
      <c r="BV236" s="5"/>
      <c r="BW236" s="7"/>
      <c r="BX236" s="6"/>
      <c r="BY236" s="4"/>
      <c r="BZ236" s="5"/>
      <c r="CA236" s="5"/>
      <c r="CB236" s="7"/>
      <c r="CD236" s="3"/>
      <c r="CE236" s="5"/>
      <c r="CF236" s="5"/>
      <c r="CG236" s="7"/>
      <c r="CH236" s="6"/>
      <c r="CI236" s="6"/>
    </row>
    <row r="237" spans="1:87" s="1" customFormat="1" ht="15.75" thickBot="1">
      <c r="A237" s="13"/>
      <c r="B237" s="44"/>
      <c r="C237" s="382"/>
      <c r="D237" s="381"/>
      <c r="E237" s="380"/>
      <c r="F237" s="1095"/>
      <c r="G237" s="1095"/>
      <c r="H237" s="1095"/>
      <c r="I237" s="1095"/>
      <c r="J237" s="338" t="s">
        <v>525</v>
      </c>
      <c r="K237" s="337">
        <v>0</v>
      </c>
      <c r="L237" s="127"/>
      <c r="M237" s="379" t="s">
        <v>552</v>
      </c>
      <c r="N237" s="378"/>
      <c r="O237" s="377">
        <f>+O235*0.87</f>
        <v>1353.8163214285714</v>
      </c>
      <c r="P237" s="376"/>
      <c r="Q237" s="265"/>
      <c r="R237" s="5"/>
      <c r="S237" s="8"/>
      <c r="T237" s="8"/>
      <c r="U237" s="7"/>
      <c r="V237" s="6"/>
      <c r="W237" s="7"/>
      <c r="X237" s="5"/>
      <c r="Y237" s="8"/>
      <c r="Z237" s="8"/>
      <c r="AA237" s="7"/>
      <c r="AB237" s="6"/>
      <c r="AC237" s="7"/>
      <c r="AD237" s="6"/>
      <c r="AE237" s="3"/>
      <c r="AF237" s="5"/>
      <c r="AG237" s="5"/>
      <c r="AH237" s="5"/>
      <c r="AI237" s="7"/>
      <c r="AJ237" s="224"/>
      <c r="AK237" s="3"/>
      <c r="AL237" s="5"/>
      <c r="AM237" s="5"/>
      <c r="AN237" s="5"/>
      <c r="AO237" s="7"/>
      <c r="AP237" s="3"/>
      <c r="AQ237" s="5"/>
      <c r="AR237" s="5"/>
      <c r="AS237" s="7"/>
      <c r="AT237" s="6"/>
      <c r="AU237" s="3"/>
      <c r="AV237" s="5"/>
      <c r="AW237" s="5"/>
      <c r="AX237" s="7"/>
      <c r="AY237" s="6"/>
      <c r="AZ237" s="3"/>
      <c r="BA237" s="5"/>
      <c r="BB237" s="5"/>
      <c r="BC237" s="7"/>
      <c r="BD237" s="6"/>
      <c r="BE237" s="3"/>
      <c r="BF237" s="5"/>
      <c r="BG237" s="5"/>
      <c r="BH237" s="7"/>
      <c r="BI237" s="6"/>
      <c r="BJ237" s="3"/>
      <c r="BK237" s="5"/>
      <c r="BL237" s="5"/>
      <c r="BM237" s="7"/>
      <c r="BN237" s="6"/>
      <c r="BO237" s="4"/>
      <c r="BP237" s="5"/>
      <c r="BQ237" s="5"/>
      <c r="BR237" s="7"/>
      <c r="BT237" s="3"/>
      <c r="BU237" s="5"/>
      <c r="BV237" s="5"/>
      <c r="BW237" s="7"/>
      <c r="BX237" s="6"/>
      <c r="BY237" s="4"/>
      <c r="BZ237" s="5"/>
      <c r="CA237" s="5"/>
      <c r="CB237" s="7"/>
      <c r="CD237" s="3"/>
      <c r="CE237" s="5"/>
      <c r="CF237" s="5"/>
      <c r="CG237" s="7"/>
      <c r="CH237" s="6"/>
      <c r="CI237" s="6"/>
    </row>
    <row r="238" spans="1:87" s="1" customFormat="1" ht="15.75">
      <c r="B238" s="44"/>
      <c r="C238" s="345" t="s">
        <v>524</v>
      </c>
      <c r="D238" s="344"/>
      <c r="E238" s="343"/>
      <c r="F238" s="342">
        <v>224.39</v>
      </c>
      <c r="G238" s="342">
        <v>336.8</v>
      </c>
      <c r="H238" s="342">
        <v>256.91000000000003</v>
      </c>
      <c r="I238" s="342">
        <v>176.86</v>
      </c>
      <c r="J238" s="338" t="s">
        <v>523</v>
      </c>
      <c r="K238" s="337">
        <v>0</v>
      </c>
      <c r="L238" s="375"/>
      <c r="N238" s="38"/>
      <c r="O238" s="38"/>
      <c r="P238" s="9"/>
      <c r="Q238" s="265"/>
      <c r="R238" s="5"/>
      <c r="S238" s="8"/>
      <c r="T238" s="8"/>
      <c r="U238" s="7"/>
      <c r="V238" s="6"/>
      <c r="W238" s="7"/>
      <c r="X238" s="5"/>
      <c r="Y238" s="8"/>
      <c r="Z238" s="8"/>
      <c r="AA238" s="7"/>
      <c r="AB238" s="6"/>
      <c r="AC238" s="7"/>
      <c r="AD238" s="6"/>
      <c r="AE238" s="3"/>
      <c r="AF238" s="5"/>
      <c r="AG238" s="5"/>
      <c r="AH238" s="5"/>
      <c r="AI238" s="7"/>
      <c r="AJ238" s="224"/>
      <c r="AK238" s="3"/>
      <c r="AL238" s="5"/>
      <c r="AM238" s="5"/>
      <c r="AN238" s="5"/>
      <c r="AO238" s="7"/>
      <c r="AP238" s="3"/>
      <c r="AQ238" s="5"/>
      <c r="AR238" s="5"/>
      <c r="AS238" s="7"/>
      <c r="AT238" s="6"/>
      <c r="AU238" s="3"/>
      <c r="AV238" s="5"/>
      <c r="AW238" s="5"/>
      <c r="AX238" s="7"/>
      <c r="AY238" s="6"/>
      <c r="AZ238" s="3"/>
      <c r="BA238" s="5"/>
      <c r="BB238" s="5"/>
      <c r="BC238" s="7"/>
      <c r="BD238" s="6"/>
      <c r="BE238" s="3"/>
      <c r="BF238" s="5"/>
      <c r="BG238" s="5"/>
      <c r="BH238" s="7"/>
      <c r="BI238" s="6"/>
      <c r="BJ238" s="3"/>
      <c r="BK238" s="5"/>
      <c r="BL238" s="5"/>
      <c r="BM238" s="7"/>
      <c r="BN238" s="6"/>
      <c r="BO238" s="4"/>
      <c r="BP238" s="5"/>
      <c r="BQ238" s="5"/>
      <c r="BR238" s="7"/>
      <c r="BT238" s="3"/>
      <c r="BU238" s="5"/>
      <c r="BV238" s="5"/>
      <c r="BW238" s="7"/>
      <c r="BX238" s="6"/>
      <c r="BY238" s="4"/>
      <c r="BZ238" s="5"/>
      <c r="CA238" s="5"/>
      <c r="CB238" s="7"/>
      <c r="CD238" s="3"/>
      <c r="CE238" s="5"/>
      <c r="CF238" s="5"/>
      <c r="CG238" s="7"/>
      <c r="CH238" s="6"/>
      <c r="CI238" s="6"/>
    </row>
    <row r="239" spans="1:87" s="1" customFormat="1" ht="18.75">
      <c r="B239" s="44"/>
      <c r="C239" s="341" t="s">
        <v>464</v>
      </c>
      <c r="D239" s="340"/>
      <c r="E239" s="339">
        <f>SUM(F238:I238)</f>
        <v>994.96000000000015</v>
      </c>
      <c r="F239" s="1082" t="s">
        <v>522</v>
      </c>
      <c r="G239" s="1082"/>
      <c r="H239" s="1083">
        <f>+E239/28*30</f>
        <v>1066.0285714285717</v>
      </c>
      <c r="I239" s="1083"/>
      <c r="J239" s="338" t="s">
        <v>521</v>
      </c>
      <c r="K239" s="337">
        <v>0</v>
      </c>
      <c r="N239" s="91"/>
      <c r="O239" s="374">
        <f>+M227/2</f>
        <v>1580.5</v>
      </c>
      <c r="P239" s="213"/>
      <c r="Q239" s="265"/>
      <c r="R239" s="5"/>
      <c r="S239" s="8"/>
      <c r="T239" s="8"/>
      <c r="U239" s="7"/>
      <c r="V239" s="6"/>
      <c r="W239" s="7"/>
      <c r="X239" s="5"/>
      <c r="Y239" s="8"/>
      <c r="Z239" s="8"/>
      <c r="AA239" s="7"/>
      <c r="AB239" s="6"/>
      <c r="AC239" s="7"/>
      <c r="AD239" s="6"/>
      <c r="AE239" s="3"/>
      <c r="AF239" s="5"/>
      <c r="AG239" s="5"/>
      <c r="AH239" s="5"/>
      <c r="AI239" s="7"/>
      <c r="AJ239" s="224"/>
      <c r="AK239" s="3"/>
      <c r="AL239" s="5"/>
      <c r="AM239" s="5"/>
      <c r="AN239" s="5"/>
      <c r="AO239" s="7"/>
      <c r="AP239" s="3"/>
      <c r="AQ239" s="5"/>
      <c r="AR239" s="5"/>
      <c r="AS239" s="7"/>
      <c r="AT239" s="6"/>
      <c r="AU239" s="3"/>
      <c r="AV239" s="5"/>
      <c r="AW239" s="5"/>
      <c r="AX239" s="7"/>
      <c r="AY239" s="6"/>
      <c r="AZ239" s="3"/>
      <c r="BA239" s="5"/>
      <c r="BB239" s="5"/>
      <c r="BC239" s="7"/>
      <c r="BD239" s="6"/>
      <c r="BE239" s="3"/>
      <c r="BF239" s="5"/>
      <c r="BG239" s="5"/>
      <c r="BH239" s="7"/>
      <c r="BI239" s="6"/>
      <c r="BJ239" s="3"/>
      <c r="BK239" s="5"/>
      <c r="BL239" s="5"/>
      <c r="BM239" s="7"/>
      <c r="BN239" s="6"/>
      <c r="BO239" s="4"/>
      <c r="BP239" s="5"/>
      <c r="BQ239" s="5"/>
      <c r="BR239" s="7"/>
      <c r="BT239" s="3"/>
      <c r="BU239" s="5"/>
      <c r="BV239" s="5"/>
      <c r="BW239" s="7"/>
      <c r="BX239" s="6"/>
      <c r="BY239" s="4"/>
      <c r="BZ239" s="5"/>
      <c r="CA239" s="5"/>
      <c r="CB239" s="7"/>
      <c r="CD239" s="3"/>
      <c r="CE239" s="5"/>
      <c r="CF239" s="5"/>
      <c r="CG239" s="7"/>
      <c r="CH239" s="6"/>
      <c r="CI239" s="6"/>
    </row>
    <row r="240" spans="1:87" s="1" customFormat="1" ht="18">
      <c r="B240" s="44"/>
      <c r="C240" s="336" t="s">
        <v>520</v>
      </c>
      <c r="D240" s="335"/>
      <c r="E240" s="335"/>
      <c r="F240" s="334">
        <v>39965</v>
      </c>
      <c r="G240" s="333">
        <v>39933</v>
      </c>
      <c r="H240" s="1084">
        <v>39962</v>
      </c>
      <c r="I240" s="1084"/>
      <c r="J240" s="332" t="s">
        <v>519</v>
      </c>
      <c r="K240" s="331">
        <v>0</v>
      </c>
      <c r="M240" s="301"/>
      <c r="N240" s="11"/>
      <c r="O240" s="10"/>
      <c r="P240" s="9"/>
      <c r="Q240" s="265"/>
      <c r="R240" s="5"/>
      <c r="S240" s="8"/>
      <c r="T240" s="8"/>
      <c r="U240" s="7"/>
      <c r="V240" s="6"/>
      <c r="W240" s="7"/>
      <c r="X240" s="5"/>
      <c r="Y240" s="8"/>
      <c r="Z240" s="8"/>
      <c r="AA240" s="7"/>
      <c r="AB240" s="6"/>
      <c r="AC240" s="7"/>
      <c r="AD240" s="6"/>
      <c r="AE240" s="3"/>
      <c r="AF240" s="5"/>
      <c r="AG240" s="5"/>
      <c r="AH240" s="5"/>
      <c r="AI240" s="7"/>
      <c r="AJ240" s="224"/>
      <c r="AK240" s="3"/>
      <c r="AL240" s="5"/>
      <c r="AM240" s="5"/>
      <c r="AN240" s="5"/>
      <c r="AO240" s="7"/>
      <c r="AP240" s="3"/>
      <c r="AQ240" s="5"/>
      <c r="AR240" s="5"/>
      <c r="AS240" s="7"/>
      <c r="AT240" s="6"/>
      <c r="AU240" s="3"/>
      <c r="AV240" s="5"/>
      <c r="AW240" s="5"/>
      <c r="AX240" s="7"/>
      <c r="AY240" s="6"/>
      <c r="AZ240" s="3"/>
      <c r="BA240" s="5"/>
      <c r="BB240" s="5"/>
      <c r="BC240" s="7"/>
      <c r="BD240" s="6"/>
      <c r="BE240" s="3"/>
      <c r="BF240" s="5"/>
      <c r="BG240" s="5"/>
      <c r="BH240" s="7"/>
      <c r="BI240" s="6"/>
      <c r="BJ240" s="3"/>
      <c r="BK240" s="5"/>
      <c r="BL240" s="5"/>
      <c r="BM240" s="7"/>
      <c r="BN240" s="6"/>
      <c r="BO240" s="4"/>
      <c r="BP240" s="5"/>
      <c r="BQ240" s="5"/>
      <c r="BR240" s="7"/>
      <c r="BT240" s="3"/>
      <c r="BU240" s="5"/>
      <c r="BV240" s="5"/>
      <c r="BW240" s="7"/>
      <c r="BX240" s="6"/>
      <c r="BY240" s="4"/>
      <c r="BZ240" s="5"/>
      <c r="CA240" s="5"/>
      <c r="CB240" s="7"/>
      <c r="CD240" s="3"/>
      <c r="CE240" s="5"/>
      <c r="CF240" s="5"/>
      <c r="CG240" s="7"/>
      <c r="CH240" s="99"/>
      <c r="CI240" s="99"/>
    </row>
    <row r="241" spans="2:87" s="1" customFormat="1">
      <c r="B241" s="44"/>
      <c r="C241" s="370" t="s">
        <v>147</v>
      </c>
      <c r="D241" s="372" t="s">
        <v>146</v>
      </c>
      <c r="E241" s="371" t="s">
        <v>145</v>
      </c>
      <c r="F241" s="1098" t="s">
        <v>545</v>
      </c>
      <c r="G241" s="1098"/>
      <c r="H241" s="1098"/>
      <c r="I241" s="1099">
        <f t="shared" ref="I241:I246" si="113">+L241/2</f>
        <v>854.5</v>
      </c>
      <c r="J241" s="1099"/>
      <c r="K241" s="366"/>
      <c r="L241" s="365">
        <v>1709</v>
      </c>
      <c r="M241" s="365"/>
      <c r="N241" s="11"/>
      <c r="O241" s="10"/>
      <c r="P241" s="9"/>
      <c r="Q241" s="265"/>
      <c r="R241" s="5"/>
      <c r="S241" s="8"/>
      <c r="T241" s="8"/>
      <c r="U241" s="7"/>
      <c r="V241" s="6"/>
      <c r="W241" s="7"/>
      <c r="X241" s="5"/>
      <c r="Y241" s="8"/>
      <c r="Z241" s="8"/>
      <c r="AA241" s="7"/>
      <c r="AB241" s="6"/>
      <c r="AC241" s="7"/>
      <c r="AD241" s="6"/>
      <c r="AE241" s="3"/>
      <c r="AF241" s="5"/>
      <c r="AG241" s="5"/>
      <c r="AH241" s="5"/>
      <c r="AI241" s="7"/>
      <c r="AJ241" s="224"/>
      <c r="AK241" s="3"/>
      <c r="AL241" s="5"/>
      <c r="AM241" s="5"/>
      <c r="AN241" s="5"/>
      <c r="AO241" s="7"/>
      <c r="AP241" s="3"/>
      <c r="AQ241" s="5"/>
      <c r="AR241" s="5"/>
      <c r="AS241" s="7"/>
      <c r="AT241" s="6"/>
      <c r="AU241" s="3"/>
      <c r="AV241" s="5"/>
      <c r="AW241" s="5"/>
      <c r="AX241" s="7"/>
      <c r="AY241" s="6"/>
      <c r="AZ241" s="3"/>
      <c r="BA241" s="5"/>
      <c r="BB241" s="5"/>
      <c r="BC241" s="7"/>
      <c r="BD241" s="6"/>
      <c r="BE241" s="3"/>
      <c r="BF241" s="5"/>
      <c r="BG241" s="5"/>
      <c r="BH241" s="7"/>
      <c r="BI241" s="6"/>
      <c r="BJ241" s="3"/>
      <c r="BK241" s="5"/>
      <c r="BL241" s="5"/>
      <c r="BM241" s="7"/>
      <c r="BN241" s="6"/>
      <c r="BO241" s="4"/>
      <c r="BP241" s="5"/>
      <c r="BQ241" s="5"/>
      <c r="BR241" s="7"/>
      <c r="BT241" s="3"/>
      <c r="BU241" s="5"/>
      <c r="BV241" s="5"/>
      <c r="BW241" s="7"/>
      <c r="BX241" s="6"/>
      <c r="BY241" s="4"/>
      <c r="BZ241" s="5"/>
      <c r="CA241" s="5"/>
      <c r="CB241" s="7"/>
      <c r="CD241" s="3"/>
      <c r="CE241" s="5"/>
      <c r="CF241" s="5"/>
      <c r="CG241" s="7"/>
      <c r="CH241" s="95"/>
      <c r="CI241" s="95"/>
    </row>
    <row r="242" spans="2:87" s="1" customFormat="1">
      <c r="B242" s="44"/>
      <c r="C242" s="370" t="s">
        <v>58</v>
      </c>
      <c r="D242" s="372" t="s">
        <v>57</v>
      </c>
      <c r="E242" s="371" t="s">
        <v>56</v>
      </c>
      <c r="F242" s="1098" t="s">
        <v>545</v>
      </c>
      <c r="G242" s="1098"/>
      <c r="H242" s="1098"/>
      <c r="I242" s="1099">
        <f t="shared" si="113"/>
        <v>1175</v>
      </c>
      <c r="J242" s="1099"/>
      <c r="K242" s="373" t="s">
        <v>551</v>
      </c>
      <c r="L242" s="365">
        <v>2350</v>
      </c>
      <c r="M242" s="365"/>
      <c r="N242" s="11"/>
      <c r="O242" s="10"/>
      <c r="P242" s="9"/>
      <c r="Q242" s="265"/>
      <c r="R242" s="5"/>
      <c r="S242" s="8"/>
      <c r="T242" s="8"/>
      <c r="U242" s="7"/>
      <c r="V242" s="6"/>
      <c r="W242" s="7"/>
      <c r="X242" s="5"/>
      <c r="Y242" s="8"/>
      <c r="Z242" s="8"/>
      <c r="AA242" s="7"/>
      <c r="AB242" s="6"/>
      <c r="AC242" s="7"/>
      <c r="AD242" s="6"/>
      <c r="AE242" s="3"/>
      <c r="AF242" s="5"/>
      <c r="AG242" s="5"/>
      <c r="AH242" s="5"/>
      <c r="AI242" s="7"/>
      <c r="AJ242" s="266"/>
      <c r="AK242" s="3"/>
      <c r="AL242" s="5"/>
      <c r="AM242" s="5"/>
      <c r="AN242" s="5"/>
      <c r="AO242" s="7"/>
      <c r="AP242" s="3"/>
      <c r="AQ242" s="5"/>
      <c r="AR242" s="5"/>
      <c r="AS242" s="7"/>
      <c r="AT242" s="6"/>
      <c r="AU242" s="3"/>
      <c r="AV242" s="5"/>
      <c r="AW242" s="5"/>
      <c r="AX242" s="7"/>
      <c r="AY242" s="6"/>
      <c r="AZ242" s="3"/>
      <c r="BA242" s="5"/>
      <c r="BB242" s="5"/>
      <c r="BC242" s="7"/>
      <c r="BD242" s="6"/>
      <c r="BE242" s="3"/>
      <c r="BF242" s="5"/>
      <c r="BG242" s="5"/>
      <c r="BH242" s="7"/>
      <c r="BI242" s="6"/>
      <c r="BJ242" s="3"/>
      <c r="BK242" s="5"/>
      <c r="BL242" s="5"/>
      <c r="BM242" s="7"/>
      <c r="BN242" s="6"/>
      <c r="BO242" s="4"/>
      <c r="BP242" s="5"/>
      <c r="BQ242" s="5"/>
      <c r="BR242" s="7"/>
      <c r="BT242" s="3"/>
      <c r="BU242" s="5"/>
      <c r="BV242" s="5"/>
      <c r="BW242" s="7"/>
      <c r="BX242" s="6"/>
      <c r="BY242" s="4"/>
      <c r="BZ242" s="5"/>
      <c r="CA242" s="5"/>
      <c r="CB242" s="7"/>
      <c r="CD242" s="3"/>
      <c r="CE242" s="5"/>
      <c r="CF242" s="5"/>
      <c r="CG242" s="7"/>
      <c r="CH242" s="6"/>
      <c r="CI242" s="6"/>
    </row>
    <row r="243" spans="2:87" s="1" customFormat="1">
      <c r="B243" s="44"/>
      <c r="C243" s="370" t="s">
        <v>302</v>
      </c>
      <c r="D243" s="372" t="s">
        <v>57</v>
      </c>
      <c r="E243" s="371" t="s">
        <v>301</v>
      </c>
      <c r="F243" s="1098" t="s">
        <v>545</v>
      </c>
      <c r="G243" s="1098"/>
      <c r="H243" s="1098"/>
      <c r="I243" s="1099">
        <f t="shared" si="113"/>
        <v>302.5</v>
      </c>
      <c r="J243" s="1099"/>
      <c r="K243" s="373" t="s">
        <v>551</v>
      </c>
      <c r="L243" s="365">
        <f>550+55</f>
        <v>605</v>
      </c>
      <c r="M243" s="365"/>
      <c r="N243" s="11"/>
      <c r="O243" s="10"/>
      <c r="P243" s="9"/>
      <c r="Q243" s="265"/>
      <c r="R243" s="5"/>
      <c r="S243" s="8"/>
      <c r="T243" s="8"/>
      <c r="U243" s="7"/>
      <c r="V243" s="6"/>
      <c r="W243" s="7"/>
      <c r="X243" s="5"/>
      <c r="Y243" s="8"/>
      <c r="Z243" s="8"/>
      <c r="AA243" s="7"/>
      <c r="AB243" s="6"/>
      <c r="AC243" s="7"/>
      <c r="AD243" s="6"/>
      <c r="AE243" s="3"/>
      <c r="AF243" s="5"/>
      <c r="AG243" s="5"/>
      <c r="AH243" s="5"/>
      <c r="AI243" s="7"/>
      <c r="AJ243" s="224"/>
      <c r="AK243" s="3"/>
      <c r="AL243" s="5"/>
      <c r="AM243" s="5"/>
      <c r="AN243" s="5"/>
      <c r="AO243" s="7"/>
      <c r="AP243" s="3"/>
      <c r="AQ243" s="5"/>
      <c r="AR243" s="5"/>
      <c r="AS243" s="7"/>
      <c r="AT243" s="6"/>
      <c r="AU243" s="3"/>
      <c r="AV243" s="5"/>
      <c r="AW243" s="5"/>
      <c r="AX243" s="7"/>
      <c r="AY243" s="6"/>
      <c r="AZ243" s="3"/>
      <c r="BA243" s="5"/>
      <c r="BB243" s="5"/>
      <c r="BC243" s="7"/>
      <c r="BD243" s="6"/>
      <c r="BE243" s="3"/>
      <c r="BF243" s="5"/>
      <c r="BG243" s="5"/>
      <c r="BH243" s="7"/>
      <c r="BI243" s="6"/>
      <c r="BJ243" s="3"/>
      <c r="BK243" s="5"/>
      <c r="BL243" s="5"/>
      <c r="BM243" s="7"/>
      <c r="BN243" s="6"/>
      <c r="BO243" s="4"/>
      <c r="BP243" s="5"/>
      <c r="BQ243" s="5"/>
      <c r="BR243" s="7"/>
      <c r="BT243" s="3"/>
      <c r="BU243" s="5"/>
      <c r="BV243" s="5"/>
      <c r="BW243" s="7"/>
      <c r="BX243" s="6"/>
      <c r="BY243" s="4"/>
      <c r="BZ243" s="5"/>
      <c r="CA243" s="5"/>
      <c r="CB243" s="7"/>
      <c r="CD243" s="3"/>
      <c r="CE243" s="5"/>
      <c r="CF243" s="5"/>
      <c r="CG243" s="7"/>
      <c r="CH243" s="6"/>
      <c r="CI243" s="6"/>
    </row>
    <row r="244" spans="2:87" s="1" customFormat="1">
      <c r="B244" s="44"/>
      <c r="C244" s="370" t="s">
        <v>16</v>
      </c>
      <c r="D244" s="372" t="s">
        <v>550</v>
      </c>
      <c r="E244" s="371" t="s">
        <v>14</v>
      </c>
      <c r="F244" s="1098" t="s">
        <v>545</v>
      </c>
      <c r="G244" s="1098"/>
      <c r="H244" s="1098"/>
      <c r="I244" s="1099">
        <f t="shared" si="113"/>
        <v>612.5</v>
      </c>
      <c r="J244" s="1099"/>
      <c r="K244" s="366"/>
      <c r="L244" s="365">
        <f>1025+200</f>
        <v>1225</v>
      </c>
      <c r="M244" s="365"/>
      <c r="N244" s="11"/>
      <c r="O244" s="10"/>
      <c r="P244" s="9"/>
      <c r="Q244" s="265"/>
      <c r="R244" s="5"/>
      <c r="S244" s="8"/>
      <c r="T244" s="8"/>
      <c r="U244" s="7"/>
      <c r="V244" s="6"/>
      <c r="W244" s="7"/>
      <c r="X244" s="5"/>
      <c r="Y244" s="8"/>
      <c r="Z244" s="8"/>
      <c r="AA244" s="7"/>
      <c r="AB244" s="6"/>
      <c r="AC244" s="7"/>
      <c r="AD244" s="6"/>
      <c r="AE244" s="3"/>
      <c r="AF244" s="5"/>
      <c r="AG244" s="5"/>
      <c r="AH244" s="5"/>
      <c r="AI244" s="7"/>
      <c r="AJ244" s="224"/>
      <c r="AK244" s="3"/>
      <c r="AL244" s="5"/>
      <c r="AM244" s="5"/>
      <c r="AN244" s="5"/>
      <c r="AO244" s="7"/>
      <c r="AP244" s="3"/>
      <c r="AQ244" s="5"/>
      <c r="AR244" s="5"/>
      <c r="AS244" s="7"/>
      <c r="AT244" s="6"/>
      <c r="AU244" s="3"/>
      <c r="AV244" s="5"/>
      <c r="AW244" s="5"/>
      <c r="AX244" s="7"/>
      <c r="AY244" s="6"/>
      <c r="AZ244" s="3"/>
      <c r="BA244" s="5"/>
      <c r="BB244" s="5"/>
      <c r="BC244" s="7"/>
      <c r="BD244" s="6"/>
      <c r="BE244" s="3"/>
      <c r="BF244" s="5"/>
      <c r="BG244" s="5"/>
      <c r="BH244" s="7"/>
      <c r="BI244" s="6"/>
      <c r="BJ244" s="3"/>
      <c r="BK244" s="5"/>
      <c r="BL244" s="5"/>
      <c r="BM244" s="7"/>
      <c r="BN244" s="6"/>
      <c r="BO244" s="4"/>
      <c r="BP244" s="5"/>
      <c r="BQ244" s="5"/>
      <c r="BR244" s="7"/>
      <c r="BT244" s="3"/>
      <c r="BU244" s="5"/>
      <c r="BV244" s="5"/>
      <c r="BW244" s="7"/>
      <c r="BX244" s="6"/>
      <c r="BY244" s="4"/>
      <c r="BZ244" s="5"/>
      <c r="CA244" s="5"/>
      <c r="CB244" s="7"/>
      <c r="CD244" s="3"/>
      <c r="CE244" s="5"/>
      <c r="CF244" s="5"/>
      <c r="CG244" s="7"/>
      <c r="CH244" s="6"/>
      <c r="CI244" s="6"/>
    </row>
    <row r="245" spans="2:87" s="1" customFormat="1">
      <c r="B245" s="44"/>
      <c r="C245" s="370" t="s">
        <v>332</v>
      </c>
      <c r="D245" s="368" t="s">
        <v>549</v>
      </c>
      <c r="E245" s="367" t="s">
        <v>331</v>
      </c>
      <c r="F245" s="1098" t="s">
        <v>545</v>
      </c>
      <c r="G245" s="1098"/>
      <c r="H245" s="1098"/>
      <c r="I245" s="1099">
        <f t="shared" si="113"/>
        <v>650</v>
      </c>
      <c r="J245" s="1099"/>
      <c r="K245" s="366"/>
      <c r="L245" s="365">
        <v>1300</v>
      </c>
      <c r="M245" s="365"/>
      <c r="N245" s="11"/>
      <c r="O245" s="10"/>
      <c r="P245" s="9"/>
      <c r="Q245" s="265"/>
      <c r="R245" s="5"/>
      <c r="S245" s="8"/>
      <c r="T245" s="8"/>
      <c r="U245" s="7"/>
      <c r="V245" s="6"/>
      <c r="W245" s="7"/>
      <c r="X245" s="5"/>
      <c r="Y245" s="8"/>
      <c r="Z245" s="8"/>
      <c r="AA245" s="7"/>
      <c r="AB245" s="6"/>
      <c r="AC245" s="7"/>
      <c r="AD245" s="6"/>
      <c r="AE245" s="3"/>
      <c r="AF245" s="5"/>
      <c r="AG245" s="5"/>
      <c r="AH245" s="5"/>
      <c r="AI245" s="7"/>
      <c r="AJ245" s="224"/>
      <c r="AK245" s="3"/>
      <c r="AL245" s="5"/>
      <c r="AM245" s="5"/>
      <c r="AN245" s="5"/>
      <c r="AO245" s="7"/>
      <c r="AP245" s="3"/>
      <c r="AQ245" s="5"/>
      <c r="AR245" s="5"/>
      <c r="AS245" s="7"/>
      <c r="AT245" s="6"/>
      <c r="AU245" s="3"/>
      <c r="AV245" s="5"/>
      <c r="AW245" s="5"/>
      <c r="AX245" s="7"/>
      <c r="AY245" s="6"/>
      <c r="AZ245" s="3"/>
      <c r="BA245" s="5"/>
      <c r="BB245" s="5"/>
      <c r="BC245" s="7"/>
      <c r="BD245" s="6"/>
      <c r="BE245" s="3"/>
      <c r="BF245" s="5"/>
      <c r="BG245" s="5"/>
      <c r="BH245" s="7"/>
      <c r="BI245" s="6"/>
      <c r="BJ245" s="3"/>
      <c r="BK245" s="5"/>
      <c r="BL245" s="5"/>
      <c r="BM245" s="7"/>
      <c r="BN245" s="6"/>
      <c r="BO245" s="4"/>
      <c r="BP245" s="5"/>
      <c r="BQ245" s="5"/>
      <c r="BR245" s="7"/>
      <c r="BT245" s="3"/>
      <c r="BU245" s="5"/>
      <c r="BV245" s="5"/>
      <c r="BW245" s="7"/>
      <c r="BX245" s="6"/>
      <c r="BY245" s="4"/>
      <c r="BZ245" s="5"/>
      <c r="CA245" s="5"/>
      <c r="CB245" s="7"/>
      <c r="CD245" s="3"/>
      <c r="CE245" s="5"/>
      <c r="CF245" s="5"/>
      <c r="CG245" s="7"/>
      <c r="CH245" s="6"/>
      <c r="CI245" s="6"/>
    </row>
    <row r="246" spans="2:87" s="1" customFormat="1">
      <c r="B246" s="44"/>
      <c r="C246" s="369" t="s">
        <v>548</v>
      </c>
      <c r="D246" s="368" t="s">
        <v>547</v>
      </c>
      <c r="E246" s="367" t="s">
        <v>546</v>
      </c>
      <c r="F246" s="1098" t="s">
        <v>545</v>
      </c>
      <c r="G246" s="1098"/>
      <c r="H246" s="1098"/>
      <c r="I246" s="1099">
        <f t="shared" si="113"/>
        <v>391.5</v>
      </c>
      <c r="J246" s="1099"/>
      <c r="K246" s="366"/>
      <c r="L246" s="365">
        <f>391.5*2</f>
        <v>783</v>
      </c>
      <c r="M246" s="365"/>
      <c r="N246" s="11"/>
      <c r="O246" s="10"/>
      <c r="P246" s="9"/>
      <c r="Q246" s="6"/>
      <c r="R246" s="5"/>
      <c r="S246" s="8"/>
      <c r="T246" s="8"/>
      <c r="U246" s="7"/>
      <c r="V246" s="6"/>
      <c r="W246" s="7"/>
      <c r="X246" s="5"/>
      <c r="Y246" s="8"/>
      <c r="Z246" s="8"/>
      <c r="AA246" s="7"/>
      <c r="AB246" s="6"/>
      <c r="AC246" s="7"/>
      <c r="AD246" s="6"/>
      <c r="AE246" s="3"/>
      <c r="AF246" s="5"/>
      <c r="AG246" s="5"/>
      <c r="AH246" s="5"/>
      <c r="AI246" s="7"/>
      <c r="AJ246" s="224"/>
      <c r="AK246" s="3"/>
      <c r="AL246" s="5"/>
      <c r="AM246" s="5"/>
      <c r="AN246" s="5"/>
      <c r="AO246" s="7"/>
      <c r="AP246" s="3"/>
      <c r="AQ246" s="5"/>
      <c r="AR246" s="5"/>
      <c r="AS246" s="7"/>
      <c r="AT246" s="6"/>
      <c r="AU246" s="3"/>
      <c r="AV246" s="5"/>
      <c r="AW246" s="5"/>
      <c r="AX246" s="7"/>
      <c r="AY246" s="6"/>
      <c r="AZ246" s="3"/>
      <c r="BA246" s="5"/>
      <c r="BB246" s="5"/>
      <c r="BC246" s="7"/>
      <c r="BD246" s="6"/>
      <c r="BE246" s="3"/>
      <c r="BF246" s="5"/>
      <c r="BG246" s="5"/>
      <c r="BH246" s="7"/>
      <c r="BI246" s="6"/>
      <c r="BJ246" s="3"/>
      <c r="BK246" s="5"/>
      <c r="BL246" s="5"/>
      <c r="BM246" s="7"/>
      <c r="BN246" s="6"/>
      <c r="BO246" s="4"/>
      <c r="BP246" s="5"/>
      <c r="BQ246" s="5"/>
      <c r="BR246" s="7"/>
      <c r="BT246" s="3"/>
      <c r="BU246" s="5"/>
      <c r="BV246" s="5"/>
      <c r="BW246" s="7"/>
      <c r="BX246" s="6"/>
      <c r="BY246" s="4"/>
      <c r="BZ246" s="5"/>
      <c r="CA246" s="5"/>
      <c r="CB246" s="7"/>
      <c r="CD246" s="3"/>
      <c r="CE246" s="5"/>
      <c r="CF246" s="5"/>
      <c r="CG246" s="7"/>
      <c r="CH246" s="6"/>
      <c r="CI246" s="6"/>
    </row>
    <row r="247" spans="2:87" s="1" customFormat="1" ht="19.5">
      <c r="B247" s="44"/>
      <c r="C247" s="291"/>
      <c r="D247" s="150"/>
      <c r="E247" s="150"/>
      <c r="F247" s="290"/>
      <c r="G247" s="290"/>
      <c r="H247" s="290"/>
      <c r="I247" s="1092">
        <f>SUM(I228:K246)</f>
        <v>4470.1900000000005</v>
      </c>
      <c r="J247" s="1092"/>
      <c r="K247" s="289"/>
      <c r="L247" s="328"/>
      <c r="N247" s="38"/>
      <c r="O247" s="38"/>
      <c r="P247" s="9"/>
      <c r="Q247" s="6"/>
      <c r="R247" s="5"/>
      <c r="S247" s="8"/>
      <c r="T247" s="8"/>
      <c r="U247" s="7"/>
      <c r="V247" s="6"/>
      <c r="W247" s="7"/>
      <c r="X247" s="5"/>
      <c r="Y247" s="8"/>
      <c r="Z247" s="8"/>
      <c r="AA247" s="7"/>
      <c r="AB247" s="6"/>
      <c r="AC247" s="7"/>
      <c r="AD247" s="6"/>
      <c r="AE247" s="3"/>
      <c r="AF247" s="5"/>
      <c r="AG247" s="5"/>
      <c r="AH247" s="5"/>
      <c r="AI247" s="7"/>
      <c r="AJ247" s="224"/>
      <c r="AK247" s="3"/>
      <c r="AL247" s="5"/>
      <c r="AM247" s="5"/>
      <c r="AN247" s="5"/>
      <c r="AO247" s="7"/>
      <c r="AP247" s="3"/>
      <c r="AQ247" s="5"/>
      <c r="AR247" s="5"/>
      <c r="AS247" s="7"/>
      <c r="AT247" s="6"/>
      <c r="AU247" s="3"/>
      <c r="AV247" s="5"/>
      <c r="AW247" s="5"/>
      <c r="AX247" s="7"/>
      <c r="AY247" s="6"/>
      <c r="AZ247" s="3"/>
      <c r="BA247" s="5"/>
      <c r="BB247" s="5"/>
      <c r="BC247" s="7"/>
      <c r="BD247" s="6"/>
      <c r="BE247" s="3"/>
      <c r="BF247" s="5"/>
      <c r="BG247" s="5"/>
      <c r="BH247" s="7"/>
      <c r="BI247" s="6"/>
      <c r="BJ247" s="3"/>
      <c r="BK247" s="5"/>
      <c r="BL247" s="5"/>
      <c r="BM247" s="7"/>
      <c r="BN247" s="6"/>
      <c r="BO247" s="4"/>
      <c r="BP247" s="5"/>
      <c r="BQ247" s="5"/>
      <c r="BR247" s="7"/>
      <c r="BT247" s="3"/>
      <c r="BU247" s="5"/>
      <c r="BV247" s="5"/>
      <c r="BW247" s="7"/>
      <c r="BX247" s="6"/>
      <c r="BY247" s="4"/>
      <c r="BZ247" s="5"/>
      <c r="CA247" s="5"/>
      <c r="CB247" s="7"/>
      <c r="CD247" s="3"/>
      <c r="CE247" s="5"/>
      <c r="CF247" s="5"/>
      <c r="CG247" s="7"/>
      <c r="CH247" s="6"/>
      <c r="CI247" s="6"/>
    </row>
    <row r="248" spans="2:87" s="1" customFormat="1" ht="19.5">
      <c r="B248" s="44"/>
      <c r="C248" s="329" t="s">
        <v>544</v>
      </c>
      <c r="D248" s="270"/>
      <c r="E248" s="270"/>
      <c r="F248" s="42"/>
      <c r="G248" s="42"/>
      <c r="H248" s="42"/>
      <c r="I248" s="42"/>
      <c r="J248" s="279"/>
      <c r="K248" s="268"/>
      <c r="L248" s="328"/>
      <c r="N248" s="38"/>
      <c r="O248" s="38"/>
      <c r="P248" s="9"/>
      <c r="Q248" s="6"/>
      <c r="R248" s="5"/>
      <c r="S248" s="8"/>
      <c r="T248" s="8"/>
      <c r="U248" s="7"/>
      <c r="V248" s="6"/>
      <c r="W248" s="7"/>
      <c r="X248" s="5"/>
      <c r="Y248" s="8"/>
      <c r="Z248" s="8"/>
      <c r="AA248" s="7"/>
      <c r="AB248" s="6"/>
      <c r="AC248" s="7"/>
      <c r="AD248" s="6"/>
      <c r="AE248" s="3"/>
      <c r="AF248" s="5"/>
      <c r="AG248" s="5"/>
      <c r="AH248" s="5"/>
      <c r="AI248" s="7"/>
      <c r="AJ248" s="224"/>
      <c r="AK248" s="3"/>
      <c r="AL248" s="5"/>
      <c r="AM248" s="5"/>
      <c r="AN248" s="5"/>
      <c r="AO248" s="7"/>
      <c r="AP248" s="3"/>
      <c r="AQ248" s="5"/>
      <c r="AR248" s="5"/>
      <c r="AS248" s="7"/>
      <c r="AT248" s="6"/>
      <c r="AU248" s="3"/>
      <c r="AV248" s="5"/>
      <c r="AW248" s="5"/>
      <c r="AX248" s="7"/>
      <c r="AY248" s="6"/>
      <c r="AZ248" s="3"/>
      <c r="BA248" s="5"/>
      <c r="BB248" s="5"/>
      <c r="BC248" s="7"/>
      <c r="BD248" s="6"/>
      <c r="BE248" s="3"/>
      <c r="BF248" s="5"/>
      <c r="BG248" s="5"/>
      <c r="BH248" s="7"/>
      <c r="BI248" s="6"/>
      <c r="BJ248" s="3"/>
      <c r="BK248" s="5"/>
      <c r="BL248" s="5"/>
      <c r="BM248" s="7"/>
      <c r="BN248" s="6"/>
      <c r="BO248" s="4"/>
      <c r="BP248" s="5"/>
      <c r="BQ248" s="5"/>
      <c r="BR248" s="7"/>
      <c r="BT248" s="3"/>
      <c r="BU248" s="5"/>
      <c r="BV248" s="5"/>
      <c r="BW248" s="7"/>
      <c r="BX248" s="6"/>
      <c r="BY248" s="4"/>
      <c r="BZ248" s="5"/>
      <c r="CA248" s="5"/>
      <c r="CB248" s="7"/>
      <c r="CD248" s="3"/>
      <c r="CE248" s="5"/>
      <c r="CF248" s="5"/>
      <c r="CG248" s="7"/>
      <c r="CH248" s="6"/>
      <c r="CI248" s="6"/>
    </row>
    <row r="249" spans="2:87" s="1" customFormat="1" ht="173.25">
      <c r="B249" s="44"/>
      <c r="C249" s="364" t="s">
        <v>543</v>
      </c>
      <c r="D249" s="363"/>
      <c r="E249" s="362"/>
      <c r="F249" s="1094" t="s">
        <v>542</v>
      </c>
      <c r="G249" s="1094" t="s">
        <v>538</v>
      </c>
      <c r="H249" s="1096" t="s">
        <v>537</v>
      </c>
      <c r="I249" s="1096" t="s">
        <v>536</v>
      </c>
      <c r="J249" s="347" t="s">
        <v>526</v>
      </c>
      <c r="K249" s="346">
        <v>0</v>
      </c>
      <c r="L249" s="328"/>
      <c r="N249" s="38"/>
      <c r="O249" s="38"/>
      <c r="P249" s="9"/>
      <c r="Q249" s="6"/>
      <c r="R249" s="5"/>
      <c r="S249" s="8"/>
      <c r="T249" s="8"/>
      <c r="U249" s="7"/>
      <c r="V249" s="6"/>
      <c r="W249" s="7"/>
      <c r="X249" s="5"/>
      <c r="Y249" s="8"/>
      <c r="Z249" s="8"/>
      <c r="AA249" s="7"/>
      <c r="AB249" s="6"/>
      <c r="AC249" s="7"/>
      <c r="AD249" s="6"/>
      <c r="AE249" s="3"/>
      <c r="AF249" s="5"/>
      <c r="AG249" s="5"/>
      <c r="AH249" s="5"/>
      <c r="AI249" s="7"/>
      <c r="AJ249" s="266"/>
      <c r="AK249" s="3"/>
      <c r="AL249" s="5"/>
      <c r="AM249" s="5"/>
      <c r="AN249" s="5"/>
      <c r="AO249" s="7"/>
      <c r="AP249" s="3"/>
      <c r="AQ249" s="5"/>
      <c r="AR249" s="5"/>
      <c r="AS249" s="7"/>
      <c r="AT249" s="6"/>
      <c r="AU249" s="3"/>
      <c r="AV249" s="5"/>
      <c r="AW249" s="5"/>
      <c r="AX249" s="7"/>
      <c r="AY249" s="6"/>
      <c r="AZ249" s="3"/>
      <c r="BA249" s="5"/>
      <c r="BB249" s="5"/>
      <c r="BC249" s="7"/>
      <c r="BD249" s="6"/>
      <c r="BE249" s="3"/>
      <c r="BF249" s="5"/>
      <c r="BG249" s="5"/>
      <c r="BH249" s="7"/>
      <c r="BI249" s="6"/>
      <c r="BJ249" s="3"/>
      <c r="BK249" s="5"/>
      <c r="BL249" s="5"/>
      <c r="BM249" s="7"/>
      <c r="BN249" s="6"/>
      <c r="BO249" s="4"/>
      <c r="BP249" s="5"/>
      <c r="BQ249" s="5"/>
      <c r="BR249" s="7"/>
      <c r="BT249" s="3"/>
      <c r="BU249" s="5"/>
      <c r="BV249" s="5"/>
      <c r="BW249" s="7"/>
      <c r="BX249" s="6"/>
      <c r="BY249" s="4"/>
      <c r="BZ249" s="5"/>
      <c r="CA249" s="5"/>
      <c r="CB249" s="7"/>
      <c r="CD249" s="3"/>
      <c r="CE249" s="5"/>
      <c r="CF249" s="5"/>
      <c r="CG249" s="7"/>
      <c r="CH249" s="6"/>
      <c r="CI249" s="6"/>
    </row>
    <row r="250" spans="2:87" s="1" customFormat="1" ht="19.5">
      <c r="B250" s="44"/>
      <c r="C250" s="361"/>
      <c r="D250" s="360"/>
      <c r="E250" s="359"/>
      <c r="F250" s="1095"/>
      <c r="G250" s="1095"/>
      <c r="H250" s="1097"/>
      <c r="I250" s="1097"/>
      <c r="J250" s="338" t="s">
        <v>525</v>
      </c>
      <c r="K250" s="337">
        <v>0</v>
      </c>
      <c r="L250" s="328"/>
      <c r="N250" s="38"/>
      <c r="O250" s="38"/>
      <c r="P250" s="9"/>
      <c r="Q250" s="6"/>
      <c r="R250" s="5"/>
      <c r="S250" s="8"/>
      <c r="T250" s="8"/>
      <c r="U250" s="7"/>
      <c r="V250" s="6"/>
      <c r="W250" s="7"/>
      <c r="X250" s="5"/>
      <c r="Y250" s="8"/>
      <c r="Z250" s="8"/>
      <c r="AA250" s="7"/>
      <c r="AB250" s="6"/>
      <c r="AC250" s="7"/>
      <c r="AD250" s="6"/>
      <c r="AE250" s="3"/>
      <c r="AF250" s="5"/>
      <c r="AG250" s="5"/>
      <c r="AH250" s="5"/>
      <c r="AI250" s="7"/>
      <c r="AJ250" s="224"/>
      <c r="AK250" s="3"/>
      <c r="AL250" s="5"/>
      <c r="AM250" s="5"/>
      <c r="AN250" s="5"/>
      <c r="AO250" s="7"/>
      <c r="AP250" s="3"/>
      <c r="AQ250" s="5"/>
      <c r="AR250" s="5"/>
      <c r="AS250" s="7"/>
      <c r="AT250" s="6"/>
      <c r="AU250" s="3"/>
      <c r="AV250" s="5"/>
      <c r="AW250" s="5"/>
      <c r="AX250" s="7"/>
      <c r="AY250" s="6"/>
      <c r="AZ250" s="3"/>
      <c r="BA250" s="5"/>
      <c r="BB250" s="5"/>
      <c r="BC250" s="7"/>
      <c r="BD250" s="6"/>
      <c r="BE250" s="3"/>
      <c r="BF250" s="5"/>
      <c r="BG250" s="5"/>
      <c r="BH250" s="7"/>
      <c r="BI250" s="6"/>
      <c r="BJ250" s="3"/>
      <c r="BK250" s="5"/>
      <c r="BL250" s="5"/>
      <c r="BM250" s="7"/>
      <c r="BN250" s="6"/>
      <c r="BO250" s="4"/>
      <c r="BP250" s="5"/>
      <c r="BQ250" s="5"/>
      <c r="BR250" s="7"/>
      <c r="BT250" s="3"/>
      <c r="BU250" s="5"/>
      <c r="BV250" s="5"/>
      <c r="BW250" s="7"/>
      <c r="BX250" s="6"/>
      <c r="BY250" s="4"/>
      <c r="BZ250" s="5"/>
      <c r="CA250" s="5"/>
      <c r="CB250" s="7"/>
      <c r="CD250" s="3"/>
      <c r="CE250" s="5"/>
      <c r="CF250" s="5"/>
      <c r="CG250" s="7"/>
      <c r="CH250" s="6"/>
      <c r="CI250" s="6"/>
    </row>
    <row r="251" spans="2:87" s="1" customFormat="1" ht="19.5">
      <c r="B251" s="44"/>
      <c r="C251" s="357" t="s">
        <v>541</v>
      </c>
      <c r="D251" s="356"/>
      <c r="E251" s="355"/>
      <c r="F251" s="342">
        <v>667.48</v>
      </c>
      <c r="G251" s="342">
        <v>463.39</v>
      </c>
      <c r="H251" s="342">
        <v>715.5</v>
      </c>
      <c r="I251" s="342">
        <v>637.46</v>
      </c>
      <c r="J251" s="338" t="s">
        <v>523</v>
      </c>
      <c r="K251" s="337">
        <v>0</v>
      </c>
      <c r="L251" s="328"/>
      <c r="N251" s="38"/>
      <c r="O251" s="38"/>
      <c r="P251" s="9"/>
      <c r="Q251" s="6"/>
      <c r="R251" s="5"/>
      <c r="S251" s="8"/>
      <c r="T251" s="8"/>
      <c r="U251" s="7"/>
      <c r="V251" s="6"/>
      <c r="W251" s="7"/>
      <c r="X251" s="5"/>
      <c r="Y251" s="8"/>
      <c r="Z251" s="8"/>
      <c r="AA251" s="7"/>
      <c r="AB251" s="6"/>
      <c r="AC251" s="7"/>
      <c r="AD251" s="6"/>
      <c r="AE251" s="3"/>
      <c r="AF251" s="5"/>
      <c r="AG251" s="5"/>
      <c r="AH251" s="5"/>
      <c r="AI251" s="7"/>
      <c r="AJ251" s="224"/>
      <c r="AK251" s="3"/>
      <c r="AL251" s="5"/>
      <c r="AM251" s="5"/>
      <c r="AN251" s="5"/>
      <c r="AO251" s="7"/>
      <c r="AP251" s="3"/>
      <c r="AQ251" s="5"/>
      <c r="AR251" s="5"/>
      <c r="AS251" s="7"/>
      <c r="AT251" s="6"/>
      <c r="AU251" s="3"/>
      <c r="AV251" s="5"/>
      <c r="AW251" s="5"/>
      <c r="AX251" s="7"/>
      <c r="AY251" s="6"/>
      <c r="AZ251" s="3"/>
      <c r="BA251" s="5"/>
      <c r="BB251" s="5"/>
      <c r="BC251" s="7"/>
      <c r="BD251" s="6"/>
      <c r="BE251" s="3"/>
      <c r="BF251" s="5"/>
      <c r="BG251" s="5"/>
      <c r="BH251" s="7"/>
      <c r="BI251" s="6"/>
      <c r="BJ251" s="3"/>
      <c r="BK251" s="5"/>
      <c r="BL251" s="5"/>
      <c r="BM251" s="7"/>
      <c r="BN251" s="6"/>
      <c r="BO251" s="4"/>
      <c r="BP251" s="5"/>
      <c r="BQ251" s="5"/>
      <c r="BR251" s="7"/>
      <c r="BT251" s="3"/>
      <c r="BU251" s="5"/>
      <c r="BV251" s="5"/>
      <c r="BW251" s="7"/>
      <c r="BX251" s="6"/>
      <c r="BY251" s="4"/>
      <c r="BZ251" s="5"/>
      <c r="CA251" s="5"/>
      <c r="CB251" s="7"/>
      <c r="CD251" s="3"/>
      <c r="CE251" s="5"/>
      <c r="CF251" s="5"/>
      <c r="CG251" s="7"/>
      <c r="CH251" s="6"/>
      <c r="CI251" s="6"/>
    </row>
    <row r="252" spans="2:87" s="1" customFormat="1" ht="20.25">
      <c r="B252" s="44"/>
      <c r="C252" s="341"/>
      <c r="D252" s="340"/>
      <c r="E252" s="339">
        <f>SUM(F251:I251)</f>
        <v>2483.83</v>
      </c>
      <c r="F252" s="1082" t="s">
        <v>522</v>
      </c>
      <c r="G252" s="1082"/>
      <c r="H252" s="1083">
        <f>+E252/28*30</f>
        <v>2661.2464285714282</v>
      </c>
      <c r="I252" s="1083"/>
      <c r="J252" s="338" t="s">
        <v>533</v>
      </c>
      <c r="K252" s="337">
        <v>0</v>
      </c>
      <c r="L252" s="328"/>
      <c r="N252" s="38"/>
      <c r="O252" s="38"/>
      <c r="P252" s="9"/>
      <c r="Q252" s="6"/>
      <c r="R252" s="5"/>
      <c r="S252" s="8"/>
      <c r="T252" s="8"/>
      <c r="U252" s="7"/>
      <c r="V252" s="6"/>
      <c r="W252" s="7"/>
      <c r="X252" s="5"/>
      <c r="Y252" s="8"/>
      <c r="Z252" s="8"/>
      <c r="AA252" s="7"/>
      <c r="AB252" s="6"/>
      <c r="AC252" s="7"/>
      <c r="AD252" s="6"/>
      <c r="AE252" s="3"/>
      <c r="AF252" s="5"/>
      <c r="AG252" s="5"/>
      <c r="AH252" s="5"/>
      <c r="AI252" s="7"/>
      <c r="AJ252" s="224"/>
      <c r="AK252" s="3"/>
      <c r="AL252" s="5"/>
      <c r="AM252" s="5"/>
      <c r="AN252" s="5"/>
      <c r="AO252" s="7"/>
      <c r="AP252" s="3"/>
      <c r="AQ252" s="5"/>
      <c r="AR252" s="5"/>
      <c r="AS252" s="7"/>
      <c r="AT252" s="6"/>
      <c r="AU252" s="3"/>
      <c r="AV252" s="5"/>
      <c r="AW252" s="5"/>
      <c r="AX252" s="7"/>
      <c r="AY252" s="6"/>
      <c r="AZ252" s="3"/>
      <c r="BA252" s="5"/>
      <c r="BB252" s="5"/>
      <c r="BC252" s="7"/>
      <c r="BD252" s="6"/>
      <c r="BE252" s="3"/>
      <c r="BF252" s="5"/>
      <c r="BG252" s="5"/>
      <c r="BH252" s="7"/>
      <c r="BI252" s="6"/>
      <c r="BJ252" s="3"/>
      <c r="BK252" s="5"/>
      <c r="BL252" s="5"/>
      <c r="BM252" s="7"/>
      <c r="BN252" s="6"/>
      <c r="BO252" s="4"/>
      <c r="BP252" s="5"/>
      <c r="BQ252" s="5"/>
      <c r="BR252" s="7"/>
      <c r="BT252" s="3"/>
      <c r="BU252" s="5"/>
      <c r="BV252" s="5"/>
      <c r="BW252" s="7"/>
      <c r="BX252" s="6"/>
      <c r="BY252" s="4"/>
      <c r="BZ252" s="5"/>
      <c r="CA252" s="5"/>
      <c r="CB252" s="7"/>
      <c r="CD252" s="3"/>
      <c r="CE252" s="5"/>
      <c r="CF252" s="5"/>
      <c r="CG252" s="7"/>
      <c r="CH252" s="6"/>
      <c r="CI252" s="6"/>
    </row>
    <row r="253" spans="2:87" s="1" customFormat="1" ht="20.25">
      <c r="B253" s="44"/>
      <c r="C253" s="336" t="s">
        <v>520</v>
      </c>
      <c r="D253" s="335"/>
      <c r="E253" s="335"/>
      <c r="F253" s="334">
        <v>39958</v>
      </c>
      <c r="G253" s="333">
        <f>+F253+30</f>
        <v>39988</v>
      </c>
      <c r="H253" s="1084">
        <v>40079</v>
      </c>
      <c r="I253" s="1093"/>
      <c r="J253" s="332"/>
      <c r="K253" s="331"/>
      <c r="L253" s="328"/>
      <c r="N253" s="38"/>
      <c r="O253" s="38"/>
      <c r="P253" s="9"/>
      <c r="Q253" s="6"/>
      <c r="R253" s="5"/>
      <c r="S253" s="8"/>
      <c r="T253" s="8"/>
      <c r="U253" s="7"/>
      <c r="V253" s="6"/>
      <c r="W253" s="7"/>
      <c r="X253" s="5"/>
      <c r="Y253" s="8"/>
      <c r="Z253" s="8"/>
      <c r="AA253" s="7"/>
      <c r="AB253" s="6"/>
      <c r="AC253" s="7"/>
      <c r="AD253" s="6"/>
      <c r="AE253" s="3"/>
      <c r="AF253" s="5"/>
      <c r="AG253" s="5"/>
      <c r="AH253" s="5"/>
      <c r="AI253" s="7"/>
      <c r="AJ253" s="224"/>
      <c r="AK253" s="3"/>
      <c r="AL253" s="5"/>
      <c r="AM253" s="5"/>
      <c r="AN253" s="5"/>
      <c r="AO253" s="7"/>
      <c r="AP253" s="3"/>
      <c r="AQ253" s="5"/>
      <c r="AR253" s="5"/>
      <c r="AS253" s="7"/>
      <c r="AT253" s="6"/>
      <c r="AU253" s="3"/>
      <c r="AV253" s="5"/>
      <c r="AW253" s="5"/>
      <c r="AX253" s="7"/>
      <c r="AY253" s="6"/>
      <c r="AZ253" s="3"/>
      <c r="BA253" s="5"/>
      <c r="BB253" s="5"/>
      <c r="BC253" s="7"/>
      <c r="BD253" s="6"/>
      <c r="BE253" s="3"/>
      <c r="BF253" s="5"/>
      <c r="BG253" s="5"/>
      <c r="BH253" s="7"/>
      <c r="BI253" s="6"/>
      <c r="BJ253" s="3"/>
      <c r="BK253" s="5"/>
      <c r="BL253" s="5"/>
      <c r="BM253" s="7"/>
      <c r="BN253" s="6"/>
      <c r="BO253" s="4"/>
      <c r="BP253" s="5"/>
      <c r="BQ253" s="5"/>
      <c r="BR253" s="7"/>
      <c r="BT253" s="3"/>
      <c r="BU253" s="5"/>
      <c r="BV253" s="5"/>
      <c r="BW253" s="7"/>
      <c r="BX253" s="6"/>
      <c r="BY253" s="4"/>
      <c r="BZ253" s="5"/>
      <c r="CA253" s="5"/>
      <c r="CB253" s="7"/>
      <c r="CD253" s="3"/>
      <c r="CE253" s="5"/>
      <c r="CF253" s="5"/>
      <c r="CG253" s="7"/>
      <c r="CH253" s="6"/>
      <c r="CI253" s="6"/>
    </row>
    <row r="254" spans="2:87" s="1" customFormat="1" ht="19.5">
      <c r="B254" s="44"/>
      <c r="C254" s="329"/>
      <c r="D254" s="101"/>
      <c r="J254" s="12"/>
      <c r="L254" s="328"/>
      <c r="N254" s="38"/>
      <c r="O254" s="38"/>
      <c r="P254" s="9"/>
      <c r="Q254" s="6"/>
      <c r="R254" s="5"/>
      <c r="S254" s="8"/>
      <c r="T254" s="8"/>
      <c r="U254" s="7"/>
      <c r="V254" s="6"/>
      <c r="W254" s="7"/>
      <c r="X254" s="5"/>
      <c r="Y254" s="8"/>
      <c r="Z254" s="8"/>
      <c r="AA254" s="7"/>
      <c r="AB254" s="6"/>
      <c r="AC254" s="7"/>
      <c r="AD254" s="6"/>
      <c r="AE254" s="3"/>
      <c r="AF254" s="5"/>
      <c r="AG254" s="5"/>
      <c r="AH254" s="5"/>
      <c r="AI254" s="7"/>
      <c r="AJ254" s="265"/>
      <c r="AK254" s="3"/>
      <c r="AL254" s="5"/>
      <c r="AM254" s="5"/>
      <c r="AN254" s="5"/>
      <c r="AO254" s="7"/>
      <c r="AP254" s="3"/>
      <c r="AQ254" s="5"/>
      <c r="AR254" s="5"/>
      <c r="AS254" s="7"/>
      <c r="AT254" s="6"/>
      <c r="AU254" s="3"/>
      <c r="AV254" s="5"/>
      <c r="AW254" s="5"/>
      <c r="AX254" s="7"/>
      <c r="AY254" s="6"/>
      <c r="AZ254" s="3"/>
      <c r="BA254" s="5"/>
      <c r="BB254" s="5"/>
      <c r="BC254" s="7"/>
      <c r="BD254" s="6"/>
      <c r="BE254" s="3"/>
      <c r="BF254" s="5"/>
      <c r="BG254" s="5"/>
      <c r="BH254" s="7"/>
      <c r="BI254" s="6"/>
      <c r="BJ254" s="3"/>
      <c r="BK254" s="5"/>
      <c r="BL254" s="5"/>
      <c r="BM254" s="7"/>
      <c r="BN254" s="6"/>
      <c r="BO254" s="4"/>
      <c r="BP254" s="5"/>
      <c r="BQ254" s="5"/>
      <c r="BR254" s="7"/>
      <c r="BT254" s="3"/>
      <c r="BU254" s="5"/>
      <c r="BV254" s="5"/>
      <c r="BW254" s="7"/>
      <c r="BX254" s="6"/>
      <c r="BY254" s="4"/>
      <c r="BZ254" s="5"/>
      <c r="CA254" s="5"/>
      <c r="CB254" s="7"/>
      <c r="CD254" s="3"/>
      <c r="CE254" s="5"/>
      <c r="CF254" s="5"/>
      <c r="CG254" s="7"/>
      <c r="CH254" s="6"/>
      <c r="CI254" s="6"/>
    </row>
    <row r="255" spans="2:87" s="1" customFormat="1" ht="173.25">
      <c r="B255" s="44"/>
      <c r="C255" s="358" t="s">
        <v>531</v>
      </c>
      <c r="D255" s="326"/>
      <c r="E255" s="325"/>
      <c r="F255" s="1096" t="s">
        <v>530</v>
      </c>
      <c r="G255" s="1096" t="s">
        <v>529</v>
      </c>
      <c r="H255" s="1094" t="s">
        <v>528</v>
      </c>
      <c r="I255" s="1094" t="s">
        <v>527</v>
      </c>
      <c r="J255" s="347" t="s">
        <v>526</v>
      </c>
      <c r="K255" s="346">
        <v>0</v>
      </c>
      <c r="L255" s="328"/>
      <c r="N255" s="38"/>
      <c r="O255" s="38"/>
      <c r="P255" s="9"/>
      <c r="Q255" s="265"/>
      <c r="R255" s="5"/>
      <c r="S255" s="8"/>
      <c r="T255" s="8"/>
      <c r="U255" s="7"/>
      <c r="V255" s="6"/>
      <c r="W255" s="7"/>
      <c r="X255" s="5"/>
      <c r="Y255" s="8"/>
      <c r="Z255" s="8"/>
      <c r="AA255" s="7"/>
      <c r="AB255" s="6"/>
      <c r="AC255" s="7"/>
      <c r="AD255" s="6"/>
      <c r="AE255" s="3"/>
      <c r="AF255" s="5"/>
      <c r="AG255" s="5"/>
      <c r="AH255" s="5"/>
      <c r="AI255" s="7"/>
      <c r="AJ255" s="224"/>
      <c r="AK255" s="3"/>
      <c r="AL255" s="5"/>
      <c r="AM255" s="5"/>
      <c r="AN255" s="5"/>
      <c r="AO255" s="7"/>
      <c r="AP255" s="3"/>
      <c r="AQ255" s="5"/>
      <c r="AR255" s="5"/>
      <c r="AS255" s="7"/>
      <c r="AT255" s="6"/>
      <c r="AU255" s="3"/>
      <c r="AV255" s="5"/>
      <c r="AW255" s="5"/>
      <c r="AX255" s="7"/>
      <c r="AY255" s="6"/>
      <c r="AZ255" s="3"/>
      <c r="BA255" s="5"/>
      <c r="BB255" s="5"/>
      <c r="BC255" s="7"/>
      <c r="BD255" s="6"/>
      <c r="BE255" s="3"/>
      <c r="BF255" s="5"/>
      <c r="BG255" s="5"/>
      <c r="BH255" s="7"/>
      <c r="BI255" s="6"/>
      <c r="BJ255" s="3"/>
      <c r="BK255" s="5"/>
      <c r="BL255" s="5"/>
      <c r="BM255" s="7"/>
      <c r="BN255" s="6"/>
      <c r="BO255" s="4"/>
      <c r="BP255" s="5"/>
      <c r="BQ255" s="5"/>
      <c r="BR255" s="7"/>
      <c r="BT255" s="3"/>
      <c r="BU255" s="5"/>
      <c r="BV255" s="5"/>
      <c r="BW255" s="7"/>
      <c r="BX255" s="6"/>
      <c r="BY255" s="4"/>
      <c r="BZ255" s="5"/>
      <c r="CA255" s="5"/>
      <c r="CB255" s="7"/>
      <c r="CD255" s="3"/>
      <c r="CE255" s="5"/>
      <c r="CF255" s="5"/>
      <c r="CG255" s="7"/>
      <c r="CH255" s="6"/>
      <c r="CI255" s="6"/>
    </row>
    <row r="256" spans="2:87" s="1" customFormat="1" ht="19.5">
      <c r="B256" s="44"/>
      <c r="C256" s="320"/>
      <c r="D256" s="319"/>
      <c r="E256" s="318"/>
      <c r="F256" s="1097"/>
      <c r="G256" s="1097"/>
      <c r="H256" s="1095"/>
      <c r="I256" s="1095"/>
      <c r="J256" s="338" t="s">
        <v>525</v>
      </c>
      <c r="K256" s="337">
        <v>0</v>
      </c>
      <c r="L256" s="328"/>
      <c r="N256" s="38"/>
      <c r="O256" s="38"/>
      <c r="P256" s="9"/>
      <c r="Q256" s="265"/>
      <c r="R256" s="5"/>
      <c r="S256" s="8"/>
      <c r="T256" s="8"/>
      <c r="U256" s="7"/>
      <c r="V256" s="6"/>
      <c r="W256" s="7"/>
      <c r="X256" s="5"/>
      <c r="Y256" s="8"/>
      <c r="Z256" s="8"/>
      <c r="AA256" s="7"/>
      <c r="AB256" s="6"/>
      <c r="AC256" s="7"/>
      <c r="AD256" s="265"/>
      <c r="AE256" s="3"/>
      <c r="AF256" s="5"/>
      <c r="AG256" s="5"/>
      <c r="AH256" s="5"/>
      <c r="AI256" s="7"/>
      <c r="AJ256" s="224"/>
      <c r="AK256" s="3"/>
      <c r="AL256" s="5"/>
      <c r="AM256" s="5"/>
      <c r="AN256" s="5"/>
      <c r="AO256" s="7"/>
      <c r="AP256" s="3"/>
      <c r="AQ256" s="5"/>
      <c r="AR256" s="5"/>
      <c r="AS256" s="7"/>
      <c r="AT256" s="6"/>
      <c r="AU256" s="3"/>
      <c r="AV256" s="5"/>
      <c r="AW256" s="5"/>
      <c r="AX256" s="7"/>
      <c r="AY256" s="6"/>
      <c r="AZ256" s="3"/>
      <c r="BA256" s="5"/>
      <c r="BB256" s="5"/>
      <c r="BC256" s="7"/>
      <c r="BD256" s="6"/>
      <c r="BE256" s="3"/>
      <c r="BF256" s="5"/>
      <c r="BG256" s="5"/>
      <c r="BH256" s="7"/>
      <c r="BI256" s="6"/>
      <c r="BJ256" s="3"/>
      <c r="BK256" s="5"/>
      <c r="BL256" s="5"/>
      <c r="BM256" s="7"/>
      <c r="BN256" s="6"/>
      <c r="BO256" s="4"/>
      <c r="BP256" s="5"/>
      <c r="BQ256" s="5"/>
      <c r="BR256" s="7"/>
      <c r="BT256" s="3"/>
      <c r="BU256" s="5"/>
      <c r="BV256" s="5"/>
      <c r="BW256" s="7"/>
      <c r="BX256" s="6"/>
      <c r="BY256" s="4"/>
      <c r="BZ256" s="5"/>
      <c r="CA256" s="5"/>
      <c r="CB256" s="7"/>
      <c r="CD256" s="3"/>
      <c r="CE256" s="5"/>
      <c r="CF256" s="5"/>
      <c r="CG256" s="7"/>
      <c r="CH256" s="6"/>
      <c r="CI256" s="6"/>
    </row>
    <row r="257" spans="1:125" ht="19.5">
      <c r="A257" s="1"/>
      <c r="B257" s="44"/>
      <c r="C257" s="357" t="s">
        <v>540</v>
      </c>
      <c r="D257" s="356"/>
      <c r="E257" s="355"/>
      <c r="F257" s="342">
        <v>373.8</v>
      </c>
      <c r="G257" s="342">
        <v>85.43</v>
      </c>
      <c r="H257" s="342">
        <v>656.94</v>
      </c>
      <c r="I257" s="342">
        <v>192.67</v>
      </c>
      <c r="J257" s="338" t="s">
        <v>523</v>
      </c>
      <c r="K257" s="337">
        <v>0</v>
      </c>
      <c r="L257" s="328"/>
      <c r="N257" s="38"/>
      <c r="O257" s="38"/>
      <c r="AD257" s="265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T257" s="1"/>
      <c r="BU257" s="1"/>
      <c r="BV257" s="1"/>
      <c r="BW257" s="1"/>
      <c r="BX257" s="1"/>
      <c r="BY257" s="1"/>
      <c r="BZ257" s="1"/>
      <c r="CA257" s="1"/>
      <c r="CB257" s="1"/>
      <c r="CD257" s="1"/>
      <c r="CE257" s="1"/>
      <c r="CF257" s="1"/>
      <c r="CG257" s="1"/>
      <c r="CH257" s="1"/>
      <c r="CI257" s="1"/>
      <c r="CJ257" s="1"/>
      <c r="CK257" s="1"/>
      <c r="CL257" s="1"/>
      <c r="CO257" s="1"/>
      <c r="CP257" s="1"/>
      <c r="CQ257" s="1"/>
      <c r="CS257" s="1"/>
      <c r="CT257" s="1"/>
      <c r="CU257" s="1"/>
      <c r="CV257" s="1"/>
      <c r="CY257" s="1"/>
      <c r="CZ257" s="1"/>
      <c r="DA257" s="1"/>
      <c r="DE257" s="1"/>
      <c r="DF257" s="1"/>
      <c r="DG257" s="1"/>
      <c r="DI257" s="1"/>
      <c r="DJ257" s="1"/>
      <c r="DK257" s="1"/>
      <c r="DO257" s="1"/>
      <c r="DP257" s="1"/>
      <c r="DQ257" s="1"/>
      <c r="DS257" s="1"/>
      <c r="DT257" s="1"/>
      <c r="DU257" s="1"/>
    </row>
    <row r="258" spans="1:125" ht="20.25">
      <c r="A258" s="1"/>
      <c r="B258" s="44"/>
      <c r="C258" s="341"/>
      <c r="D258" s="340"/>
      <c r="E258" s="339">
        <f>SUM(F257:I257)</f>
        <v>1308.8400000000001</v>
      </c>
      <c r="F258" s="1082" t="s">
        <v>522</v>
      </c>
      <c r="G258" s="1082"/>
      <c r="H258" s="1083">
        <f>+E258/28*30</f>
        <v>1402.3285714285714</v>
      </c>
      <c r="I258" s="1083"/>
      <c r="J258" s="338" t="s">
        <v>521</v>
      </c>
      <c r="K258" s="337">
        <v>0</v>
      </c>
      <c r="L258" s="328"/>
      <c r="N258" s="38"/>
      <c r="O258" s="38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T258" s="1"/>
      <c r="BU258" s="1"/>
      <c r="BV258" s="1"/>
      <c r="BW258" s="1"/>
      <c r="BX258" s="1"/>
      <c r="BY258" s="1"/>
      <c r="BZ258" s="1"/>
      <c r="CA258" s="1"/>
      <c r="CB258" s="1"/>
      <c r="CD258" s="1"/>
      <c r="CE258" s="1"/>
      <c r="CF258" s="1"/>
      <c r="CG258" s="1"/>
      <c r="CH258" s="1"/>
      <c r="CI258" s="1"/>
      <c r="CJ258" s="1"/>
      <c r="CK258" s="1"/>
      <c r="CL258" s="1"/>
      <c r="CO258" s="1"/>
      <c r="CP258" s="1"/>
      <c r="CQ258" s="1"/>
      <c r="CS258" s="1"/>
      <c r="CT258" s="1"/>
      <c r="CU258" s="1"/>
      <c r="CV258" s="1"/>
      <c r="CY258" s="1"/>
      <c r="CZ258" s="1"/>
      <c r="DA258" s="1"/>
      <c r="DE258" s="1"/>
      <c r="DF258" s="1"/>
      <c r="DG258" s="1"/>
      <c r="DI258" s="1"/>
      <c r="DJ258" s="1"/>
      <c r="DK258" s="1"/>
      <c r="DO258" s="1"/>
      <c r="DP258" s="1"/>
      <c r="DQ258" s="1"/>
      <c r="DS258" s="1"/>
      <c r="DT258" s="1"/>
      <c r="DU258" s="1"/>
    </row>
    <row r="259" spans="1:125" ht="20.25">
      <c r="A259" s="1"/>
      <c r="B259" s="44"/>
      <c r="C259" s="336" t="s">
        <v>520</v>
      </c>
      <c r="D259" s="335"/>
      <c r="E259" s="335"/>
      <c r="F259" s="334">
        <v>39965</v>
      </c>
      <c r="G259" s="333">
        <v>39933</v>
      </c>
      <c r="H259" s="1084">
        <v>40079</v>
      </c>
      <c r="I259" s="1093"/>
      <c r="J259" s="332" t="s">
        <v>519</v>
      </c>
      <c r="K259" s="331">
        <v>0</v>
      </c>
      <c r="L259" s="328"/>
      <c r="N259" s="38"/>
      <c r="O259" s="38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T259" s="1"/>
      <c r="BU259" s="1"/>
      <c r="BV259" s="1"/>
      <c r="BW259" s="1"/>
      <c r="BX259" s="1"/>
      <c r="BY259" s="1"/>
      <c r="BZ259" s="1"/>
      <c r="CA259" s="1"/>
      <c r="CB259" s="1"/>
      <c r="CD259" s="1"/>
      <c r="CE259" s="1"/>
      <c r="CF259" s="1"/>
      <c r="CG259" s="1"/>
      <c r="CH259" s="1"/>
      <c r="CI259" s="1"/>
      <c r="CJ259" s="1"/>
      <c r="CK259" s="1"/>
      <c r="CL259" s="1"/>
      <c r="CO259" s="1"/>
      <c r="CP259" s="1"/>
      <c r="CQ259" s="1"/>
      <c r="CS259" s="1"/>
      <c r="CT259" s="1"/>
      <c r="CU259" s="1"/>
      <c r="CV259" s="1"/>
      <c r="CY259" s="1"/>
      <c r="CZ259" s="1"/>
      <c r="DA259" s="1"/>
      <c r="DE259" s="1"/>
      <c r="DF259" s="1"/>
      <c r="DG259" s="1"/>
      <c r="DI259" s="1"/>
      <c r="DJ259" s="1"/>
      <c r="DK259" s="1"/>
      <c r="DO259" s="1"/>
      <c r="DP259" s="1"/>
      <c r="DQ259" s="1"/>
      <c r="DS259" s="1"/>
      <c r="DT259" s="1"/>
      <c r="DU259" s="1"/>
    </row>
    <row r="260" spans="1:125" ht="19.5">
      <c r="A260" s="1"/>
      <c r="B260" s="44"/>
      <c r="C260" s="329"/>
      <c r="D260" s="270"/>
      <c r="E260" s="270"/>
      <c r="F260" s="42"/>
      <c r="G260" s="42"/>
      <c r="H260" s="42"/>
      <c r="I260" s="42"/>
      <c r="J260" s="279"/>
      <c r="K260" s="268"/>
      <c r="L260" s="328"/>
      <c r="N260" s="38"/>
      <c r="O260" s="38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T260" s="1"/>
      <c r="BU260" s="1"/>
      <c r="BV260" s="1"/>
      <c r="BW260" s="1"/>
      <c r="BX260" s="1"/>
      <c r="BY260" s="1"/>
      <c r="BZ260" s="1"/>
      <c r="CA260" s="1"/>
      <c r="CB260" s="1"/>
      <c r="CD260" s="1"/>
      <c r="CE260" s="1"/>
      <c r="CF260" s="1"/>
      <c r="CG260" s="1"/>
      <c r="CH260" s="1"/>
      <c r="CI260" s="1"/>
      <c r="CJ260" s="1"/>
      <c r="CK260" s="1"/>
      <c r="CL260" s="1"/>
      <c r="CO260" s="1"/>
      <c r="CP260" s="1"/>
      <c r="CQ260" s="1"/>
      <c r="CS260" s="1"/>
      <c r="CT260" s="1"/>
      <c r="CU260" s="1"/>
      <c r="CV260" s="1"/>
      <c r="CY260" s="1"/>
      <c r="CZ260" s="1"/>
      <c r="DA260" s="1"/>
      <c r="DE260" s="1"/>
      <c r="DF260" s="1"/>
      <c r="DG260" s="1"/>
      <c r="DI260" s="1"/>
      <c r="DJ260" s="1"/>
      <c r="DK260" s="1"/>
      <c r="DO260" s="1"/>
      <c r="DP260" s="1"/>
      <c r="DQ260" s="1"/>
      <c r="DS260" s="1"/>
      <c r="DT260" s="1"/>
      <c r="DU260" s="1"/>
    </row>
    <row r="261" spans="1:125" ht="173.25">
      <c r="A261" s="1"/>
      <c r="B261" s="44"/>
      <c r="C261" s="358" t="s">
        <v>539</v>
      </c>
      <c r="D261" s="326"/>
      <c r="E261" s="325"/>
      <c r="F261" s="1094" t="s">
        <v>538</v>
      </c>
      <c r="G261" s="1094" t="s">
        <v>537</v>
      </c>
      <c r="H261" s="1094" t="s">
        <v>536</v>
      </c>
      <c r="I261" s="1094" t="s">
        <v>535</v>
      </c>
      <c r="J261" s="347" t="s">
        <v>526</v>
      </c>
      <c r="K261" s="346">
        <v>0</v>
      </c>
      <c r="L261" s="328"/>
      <c r="N261" s="38"/>
      <c r="O261" s="38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T261" s="1"/>
      <c r="BU261" s="1"/>
      <c r="BV261" s="1"/>
      <c r="BW261" s="1"/>
      <c r="BX261" s="1"/>
      <c r="BY261" s="1"/>
      <c r="BZ261" s="1"/>
      <c r="CA261" s="1"/>
      <c r="CB261" s="1"/>
      <c r="CD261" s="1"/>
      <c r="CE261" s="1"/>
      <c r="CF261" s="1"/>
      <c r="CG261" s="1"/>
      <c r="CH261" s="1"/>
      <c r="CI261" s="1"/>
      <c r="CJ261" s="1"/>
      <c r="CK261" s="1"/>
      <c r="CL261" s="1"/>
      <c r="CO261" s="1"/>
      <c r="CP261" s="1"/>
      <c r="CQ261" s="1"/>
      <c r="CS261" s="1"/>
      <c r="CT261" s="1"/>
      <c r="CU261" s="1"/>
      <c r="CV261" s="1"/>
      <c r="CY261" s="1"/>
      <c r="CZ261" s="1"/>
      <c r="DA261" s="1"/>
      <c r="DE261" s="1"/>
      <c r="DF261" s="1"/>
      <c r="DG261" s="1"/>
      <c r="DI261" s="1"/>
      <c r="DJ261" s="1"/>
      <c r="DK261" s="1"/>
      <c r="DO261" s="1"/>
      <c r="DP261" s="1"/>
      <c r="DQ261" s="1"/>
      <c r="DS261" s="1"/>
      <c r="DT261" s="1"/>
      <c r="DU261" s="1"/>
    </row>
    <row r="262" spans="1:125" ht="19.5">
      <c r="A262" s="1"/>
      <c r="B262" s="44"/>
      <c r="C262" s="320"/>
      <c r="D262" s="319"/>
      <c r="E262" s="318"/>
      <c r="F262" s="1095"/>
      <c r="G262" s="1095"/>
      <c r="H262" s="1095"/>
      <c r="I262" s="1095"/>
      <c r="J262" s="338" t="s">
        <v>525</v>
      </c>
      <c r="K262" s="337">
        <v>0</v>
      </c>
      <c r="L262" s="328"/>
      <c r="N262" s="38"/>
      <c r="O262" s="38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T262" s="1"/>
      <c r="BU262" s="1"/>
      <c r="BV262" s="1"/>
      <c r="BW262" s="1"/>
      <c r="BX262" s="1"/>
      <c r="BY262" s="1"/>
      <c r="BZ262" s="1"/>
      <c r="CA262" s="1"/>
      <c r="CB262" s="1"/>
      <c r="CD262" s="1"/>
      <c r="CE262" s="1"/>
      <c r="CF262" s="1"/>
      <c r="CG262" s="1"/>
      <c r="CH262" s="1"/>
      <c r="CI262" s="1"/>
      <c r="CJ262" s="1"/>
      <c r="CK262" s="1"/>
      <c r="CL262" s="1"/>
      <c r="CO262" s="1"/>
      <c r="CP262" s="1"/>
      <c r="CQ262" s="1"/>
      <c r="CS262" s="1"/>
      <c r="CT262" s="1"/>
      <c r="CU262" s="1"/>
      <c r="CV262" s="1"/>
      <c r="CY262" s="1"/>
      <c r="CZ262" s="1"/>
      <c r="DA262" s="1"/>
      <c r="DE262" s="1"/>
      <c r="DF262" s="1"/>
      <c r="DG262" s="1"/>
      <c r="DI262" s="1"/>
      <c r="DJ262" s="1"/>
      <c r="DK262" s="1"/>
      <c r="DO262" s="1"/>
      <c r="DP262" s="1"/>
      <c r="DQ262" s="1"/>
      <c r="DS262" s="1"/>
      <c r="DT262" s="1"/>
      <c r="DU262" s="1"/>
    </row>
    <row r="263" spans="1:125" ht="19.5">
      <c r="A263" s="1"/>
      <c r="B263" s="44"/>
      <c r="C263" s="357" t="s">
        <v>534</v>
      </c>
      <c r="D263" s="356"/>
      <c r="E263" s="355"/>
      <c r="F263" s="342">
        <v>141.03</v>
      </c>
      <c r="G263" s="342">
        <v>68.41</v>
      </c>
      <c r="H263" s="342">
        <v>87.6</v>
      </c>
      <c r="I263" s="342">
        <v>193.22</v>
      </c>
      <c r="J263" s="338" t="s">
        <v>523</v>
      </c>
      <c r="K263" s="337">
        <v>0</v>
      </c>
      <c r="L263" s="328"/>
      <c r="N263" s="38"/>
      <c r="O263" s="38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T263" s="1"/>
      <c r="BU263" s="1"/>
      <c r="BV263" s="1"/>
      <c r="BW263" s="1"/>
      <c r="BX263" s="1"/>
      <c r="BY263" s="1"/>
      <c r="BZ263" s="1"/>
      <c r="CA263" s="1"/>
      <c r="CB263" s="1"/>
      <c r="CD263" s="1"/>
      <c r="CE263" s="1"/>
      <c r="CF263" s="1"/>
      <c r="CG263" s="1"/>
      <c r="CH263" s="1"/>
      <c r="CI263" s="1"/>
      <c r="CJ263" s="1"/>
      <c r="CK263" s="1"/>
      <c r="CL263" s="1"/>
      <c r="CO263" s="1"/>
      <c r="CP263" s="1"/>
      <c r="CQ263" s="1"/>
      <c r="CS263" s="1"/>
      <c r="CT263" s="1"/>
      <c r="CU263" s="1"/>
      <c r="CV263" s="1"/>
      <c r="CY263" s="1"/>
      <c r="CZ263" s="1"/>
      <c r="DA263" s="1"/>
      <c r="DE263" s="1"/>
      <c r="DF263" s="1"/>
      <c r="DG263" s="1"/>
      <c r="DI263" s="1"/>
      <c r="DJ263" s="1"/>
      <c r="DK263" s="1"/>
      <c r="DO263" s="1"/>
      <c r="DP263" s="1"/>
      <c r="DQ263" s="1"/>
      <c r="DS263" s="1"/>
      <c r="DT263" s="1"/>
      <c r="DU263" s="1"/>
    </row>
    <row r="264" spans="1:125" ht="20.25">
      <c r="A264" s="1"/>
      <c r="B264" s="44"/>
      <c r="C264" s="341"/>
      <c r="D264" s="340"/>
      <c r="E264" s="339">
        <f>SUM(F263:I263)</f>
        <v>490.26</v>
      </c>
      <c r="F264" s="1082" t="s">
        <v>522</v>
      </c>
      <c r="G264" s="1082"/>
      <c r="H264" s="1083">
        <f>+E264/28*30</f>
        <v>525.27857142857135</v>
      </c>
      <c r="I264" s="1083"/>
      <c r="J264" s="338" t="s">
        <v>533</v>
      </c>
      <c r="K264" s="337">
        <v>0</v>
      </c>
      <c r="L264" s="328"/>
      <c r="N264" s="38"/>
      <c r="O264" s="38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T264" s="1"/>
      <c r="BU264" s="1"/>
      <c r="BV264" s="1"/>
      <c r="BW264" s="1"/>
      <c r="BX264" s="1"/>
      <c r="BY264" s="1"/>
      <c r="BZ264" s="1"/>
      <c r="CA264" s="1"/>
      <c r="CB264" s="1"/>
      <c r="CD264" s="1"/>
      <c r="CE264" s="1"/>
      <c r="CF264" s="1"/>
      <c r="CG264" s="1"/>
      <c r="CH264" s="1"/>
      <c r="CI264" s="1"/>
      <c r="CJ264" s="1"/>
      <c r="CK264" s="1"/>
      <c r="CL264" s="1"/>
      <c r="CO264" s="1"/>
      <c r="CP264" s="1"/>
      <c r="CQ264" s="1"/>
      <c r="CS264" s="1"/>
      <c r="CT264" s="1"/>
      <c r="CU264" s="1"/>
      <c r="CV264" s="1"/>
      <c r="CY264" s="1"/>
      <c r="CZ264" s="1"/>
      <c r="DA264" s="1"/>
      <c r="DE264" s="1"/>
      <c r="DF264" s="1"/>
      <c r="DG264" s="1"/>
      <c r="DI264" s="1"/>
      <c r="DJ264" s="1"/>
      <c r="DK264" s="1"/>
      <c r="DO264" s="1"/>
      <c r="DP264" s="1"/>
      <c r="DQ264" s="1"/>
      <c r="DS264" s="1"/>
      <c r="DT264" s="1"/>
      <c r="DU264" s="1"/>
    </row>
    <row r="265" spans="1:125" ht="20.25">
      <c r="A265" s="1"/>
      <c r="B265" s="44"/>
      <c r="C265" s="336" t="s">
        <v>520</v>
      </c>
      <c r="D265" s="335"/>
      <c r="E265" s="335"/>
      <c r="F265" s="334">
        <v>39958</v>
      </c>
      <c r="G265" s="333">
        <f>+F265+30</f>
        <v>39988</v>
      </c>
      <c r="H265" s="1084">
        <v>40079</v>
      </c>
      <c r="I265" s="1093"/>
      <c r="J265" s="332"/>
      <c r="K265" s="331"/>
      <c r="L265" s="328"/>
      <c r="N265" s="38"/>
      <c r="O265" s="38"/>
      <c r="AJ265" s="25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T265" s="1"/>
      <c r="BU265" s="1"/>
      <c r="BV265" s="1"/>
      <c r="BW265" s="1"/>
      <c r="BX265" s="1"/>
      <c r="BY265" s="1"/>
      <c r="BZ265" s="1"/>
      <c r="CA265" s="1"/>
      <c r="CB265" s="1"/>
      <c r="CD265" s="1"/>
      <c r="CE265" s="1"/>
      <c r="CF265" s="1"/>
      <c r="CG265" s="1"/>
      <c r="CH265" s="1"/>
      <c r="CI265" s="1"/>
      <c r="CJ265" s="1"/>
      <c r="CK265" s="1"/>
      <c r="CL265" s="1"/>
      <c r="CO265" s="1"/>
      <c r="CP265" s="1"/>
      <c r="CQ265" s="1"/>
      <c r="CS265" s="1"/>
      <c r="CT265" s="1"/>
      <c r="CU265" s="1"/>
      <c r="CV265" s="1"/>
      <c r="CY265" s="1"/>
      <c r="CZ265" s="1"/>
      <c r="DA265" s="1"/>
      <c r="DE265" s="1"/>
      <c r="DF265" s="1"/>
      <c r="DG265" s="1"/>
      <c r="DI265" s="1"/>
      <c r="DJ265" s="1"/>
      <c r="DK265" s="1"/>
      <c r="DO265" s="1"/>
      <c r="DP265" s="1"/>
      <c r="DQ265" s="1"/>
      <c r="DS265" s="1"/>
      <c r="DT265" s="1"/>
      <c r="DU265" s="1"/>
    </row>
    <row r="266" spans="1:125" ht="20.25">
      <c r="A266" s="1"/>
      <c r="B266" s="44"/>
      <c r="C266" s="354"/>
      <c r="D266" s="354"/>
      <c r="E266" s="354"/>
      <c r="F266" s="353"/>
      <c r="G266" s="352"/>
      <c r="H266" s="351"/>
      <c r="I266" s="350"/>
      <c r="J266" s="338"/>
      <c r="K266" s="349"/>
      <c r="L266" s="328"/>
      <c r="N266" s="38"/>
      <c r="O266" s="38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T266" s="1"/>
      <c r="BU266" s="1"/>
      <c r="BV266" s="1"/>
      <c r="BW266" s="1"/>
      <c r="BX266" s="1"/>
      <c r="BY266" s="1"/>
      <c r="BZ266" s="1"/>
      <c r="CA266" s="1"/>
      <c r="CB266" s="1"/>
      <c r="CD266" s="1"/>
      <c r="CE266" s="1"/>
      <c r="CF266" s="1"/>
      <c r="CG266" s="1"/>
      <c r="CH266" s="1"/>
      <c r="CI266" s="1"/>
      <c r="CJ266" s="1"/>
      <c r="CK266" s="1"/>
      <c r="CL266" s="1"/>
      <c r="CO266" s="1"/>
      <c r="CP266" s="1"/>
      <c r="CQ266" s="1"/>
      <c r="CS266" s="1"/>
      <c r="CT266" s="1"/>
      <c r="CU266" s="1"/>
      <c r="CV266" s="1"/>
      <c r="CY266" s="1"/>
      <c r="CZ266" s="1"/>
      <c r="DA266" s="1"/>
      <c r="DE266" s="1"/>
      <c r="DF266" s="1"/>
      <c r="DG266" s="1"/>
      <c r="DI266" s="1"/>
      <c r="DJ266" s="1"/>
      <c r="DK266" s="1"/>
      <c r="DO266" s="1"/>
      <c r="DP266" s="1"/>
      <c r="DQ266" s="1"/>
      <c r="DS266" s="1"/>
      <c r="DT266" s="1"/>
      <c r="DU266" s="1"/>
    </row>
    <row r="267" spans="1:125" ht="20.25">
      <c r="A267" s="1"/>
      <c r="B267" s="44"/>
      <c r="C267" s="354"/>
      <c r="D267" s="354"/>
      <c r="E267" s="354"/>
      <c r="F267" s="353"/>
      <c r="G267" s="352"/>
      <c r="H267" s="351"/>
      <c r="I267" s="350"/>
      <c r="J267" s="338"/>
      <c r="K267" s="349"/>
      <c r="L267" s="328"/>
      <c r="N267" s="38"/>
      <c r="O267" s="38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T267" s="1"/>
      <c r="BU267" s="1"/>
      <c r="BV267" s="1"/>
      <c r="BW267" s="1"/>
      <c r="BX267" s="1"/>
      <c r="BY267" s="1"/>
      <c r="BZ267" s="1"/>
      <c r="CA267" s="1"/>
      <c r="CB267" s="1"/>
      <c r="CD267" s="1"/>
      <c r="CE267" s="1"/>
      <c r="CF267" s="1"/>
      <c r="CG267" s="1"/>
      <c r="CH267" s="1"/>
      <c r="CI267" s="1"/>
      <c r="CJ267" s="1"/>
      <c r="CK267" s="1"/>
      <c r="CL267" s="1"/>
      <c r="CO267" s="1"/>
      <c r="CP267" s="1"/>
      <c r="CQ267" s="1"/>
      <c r="CS267" s="1"/>
      <c r="CT267" s="1"/>
      <c r="CU267" s="1"/>
      <c r="CV267" s="1"/>
      <c r="CY267" s="1"/>
      <c r="CZ267" s="1"/>
      <c r="DA267" s="1"/>
      <c r="DE267" s="1"/>
      <c r="DF267" s="1"/>
      <c r="DG267" s="1"/>
      <c r="DI267" s="1"/>
      <c r="DJ267" s="1"/>
      <c r="DK267" s="1"/>
      <c r="DO267" s="1"/>
      <c r="DP267" s="1"/>
      <c r="DQ267" s="1"/>
      <c r="DS267" s="1"/>
      <c r="DT267" s="1"/>
      <c r="DU267" s="1"/>
    </row>
    <row r="268" spans="1:125" ht="19.5">
      <c r="A268" s="1"/>
      <c r="B268" s="44"/>
      <c r="C268" s="329" t="s">
        <v>532</v>
      </c>
      <c r="D268" s="101"/>
      <c r="L268" s="328"/>
      <c r="N268" s="38"/>
      <c r="O268" s="38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T268" s="1"/>
      <c r="BU268" s="1"/>
      <c r="BV268" s="1"/>
      <c r="BW268" s="1"/>
      <c r="BX268" s="1"/>
      <c r="BY268" s="1"/>
      <c r="BZ268" s="1"/>
      <c r="CA268" s="1"/>
      <c r="CB268" s="1"/>
      <c r="CD268" s="1"/>
      <c r="CE268" s="1"/>
      <c r="CF268" s="1"/>
      <c r="CG268" s="1"/>
      <c r="CH268" s="1"/>
      <c r="CI268" s="1"/>
      <c r="CJ268" s="1"/>
      <c r="CK268" s="1"/>
      <c r="CL268" s="1"/>
      <c r="CO268" s="1"/>
      <c r="CP268" s="1"/>
      <c r="CQ268" s="1"/>
      <c r="CS268" s="1"/>
      <c r="CT268" s="1"/>
      <c r="CU268" s="1"/>
      <c r="CV268" s="1"/>
      <c r="CY268" s="1"/>
      <c r="CZ268" s="1"/>
      <c r="DA268" s="1"/>
      <c r="DE268" s="1"/>
      <c r="DF268" s="1"/>
      <c r="DG268" s="1"/>
      <c r="DI268" s="1"/>
      <c r="DJ268" s="1"/>
      <c r="DK268" s="1"/>
      <c r="DO268" s="1"/>
      <c r="DP268" s="1"/>
      <c r="DQ268" s="1"/>
      <c r="DS268" s="1"/>
      <c r="DT268" s="1"/>
      <c r="DU268" s="1"/>
    </row>
    <row r="269" spans="1:125" ht="173.25">
      <c r="A269" s="1"/>
      <c r="B269" s="44"/>
      <c r="C269" s="348" t="s">
        <v>531</v>
      </c>
      <c r="D269" s="326"/>
      <c r="E269" s="325"/>
      <c r="F269" s="1094" t="s">
        <v>530</v>
      </c>
      <c r="G269" s="1094" t="s">
        <v>529</v>
      </c>
      <c r="H269" s="1094" t="s">
        <v>528</v>
      </c>
      <c r="I269" s="1094" t="s">
        <v>527</v>
      </c>
      <c r="J269" s="347" t="s">
        <v>526</v>
      </c>
      <c r="K269" s="346">
        <v>0</v>
      </c>
      <c r="L269" s="328"/>
      <c r="N269" s="38"/>
      <c r="O269" s="38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T269" s="1"/>
      <c r="BU269" s="1"/>
      <c r="BV269" s="1"/>
      <c r="BW269" s="1"/>
      <c r="BX269" s="1"/>
      <c r="BY269" s="1"/>
      <c r="BZ269" s="1"/>
      <c r="CA269" s="1"/>
      <c r="CB269" s="1"/>
      <c r="CD269" s="1"/>
      <c r="CE269" s="1"/>
      <c r="CF269" s="1"/>
      <c r="CG269" s="1"/>
      <c r="CH269" s="1"/>
      <c r="CI269" s="1"/>
      <c r="CJ269" s="1"/>
      <c r="CK269" s="1"/>
      <c r="CL269" s="1"/>
      <c r="CO269" s="1"/>
      <c r="CP269" s="1"/>
      <c r="CQ269" s="1"/>
      <c r="CS269" s="1"/>
      <c r="CT269" s="1"/>
      <c r="CU269" s="1"/>
      <c r="CV269" s="1"/>
      <c r="CY269" s="1"/>
      <c r="CZ269" s="1"/>
      <c r="DA269" s="1"/>
      <c r="DE269" s="1"/>
      <c r="DF269" s="1"/>
      <c r="DG269" s="1"/>
      <c r="DI269" s="1"/>
      <c r="DJ269" s="1"/>
      <c r="DK269" s="1"/>
      <c r="DO269" s="1"/>
      <c r="DP269" s="1"/>
      <c r="DQ269" s="1"/>
      <c r="DS269" s="1"/>
      <c r="DT269" s="1"/>
      <c r="DU269" s="1"/>
    </row>
    <row r="270" spans="1:125" ht="19.5">
      <c r="B270" s="44"/>
      <c r="C270" s="320"/>
      <c r="D270" s="319"/>
      <c r="E270" s="318"/>
      <c r="F270" s="1095"/>
      <c r="G270" s="1095"/>
      <c r="H270" s="1095"/>
      <c r="I270" s="1095"/>
      <c r="J270" s="338" t="s">
        <v>525</v>
      </c>
      <c r="K270" s="337">
        <v>0</v>
      </c>
      <c r="L270" s="328"/>
      <c r="N270" s="38"/>
      <c r="O270" s="38"/>
      <c r="AD270" s="244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T270" s="1"/>
      <c r="BU270" s="1"/>
      <c r="BV270" s="1"/>
      <c r="BW270" s="1"/>
      <c r="BX270" s="1"/>
      <c r="BY270" s="1"/>
      <c r="BZ270" s="1"/>
      <c r="CA270" s="1"/>
      <c r="CB270" s="1"/>
      <c r="CD270" s="1"/>
      <c r="CE270" s="1"/>
      <c r="CF270" s="1"/>
      <c r="CG270" s="1"/>
      <c r="CH270" s="1"/>
      <c r="CI270" s="1"/>
      <c r="CJ270" s="1"/>
      <c r="CK270" s="1"/>
      <c r="CL270" s="1"/>
      <c r="CO270" s="1"/>
      <c r="CP270" s="1"/>
      <c r="CQ270" s="1"/>
      <c r="CS270" s="1"/>
      <c r="CT270" s="1"/>
      <c r="CU270" s="1"/>
      <c r="CV270" s="1"/>
      <c r="CY270" s="1"/>
      <c r="CZ270" s="1"/>
      <c r="DA270" s="1"/>
      <c r="DE270" s="1"/>
      <c r="DF270" s="1"/>
      <c r="DG270" s="1"/>
      <c r="DI270" s="1"/>
      <c r="DJ270" s="1"/>
      <c r="DK270" s="1"/>
      <c r="DO270" s="1"/>
      <c r="DP270" s="1"/>
      <c r="DQ270" s="1"/>
      <c r="DS270" s="1"/>
      <c r="DT270" s="1"/>
      <c r="DU270" s="1"/>
    </row>
    <row r="271" spans="1:125" ht="19.5">
      <c r="B271" s="44"/>
      <c r="C271" s="345" t="s">
        <v>524</v>
      </c>
      <c r="D271" s="344"/>
      <c r="E271" s="343"/>
      <c r="F271" s="342">
        <v>224.39</v>
      </c>
      <c r="G271" s="342">
        <v>336.8</v>
      </c>
      <c r="H271" s="342">
        <v>256.91000000000003</v>
      </c>
      <c r="I271" s="342">
        <v>176.86</v>
      </c>
      <c r="J271" s="338" t="s">
        <v>523</v>
      </c>
      <c r="K271" s="337">
        <v>0</v>
      </c>
      <c r="L271" s="328"/>
      <c r="N271" s="38"/>
      <c r="O271" s="38"/>
      <c r="AD271" s="224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T271" s="1"/>
      <c r="BU271" s="1"/>
      <c r="BV271" s="1"/>
      <c r="BW271" s="1"/>
      <c r="BX271" s="1"/>
      <c r="BY271" s="1"/>
      <c r="BZ271" s="1"/>
      <c r="CA271" s="1"/>
      <c r="CB271" s="1"/>
      <c r="CD271" s="1"/>
      <c r="CE271" s="1"/>
      <c r="CF271" s="1"/>
      <c r="CG271" s="1"/>
      <c r="CH271" s="1"/>
      <c r="CI271" s="1"/>
      <c r="CJ271" s="1"/>
      <c r="CK271" s="1"/>
      <c r="CL271" s="1"/>
      <c r="CO271" s="1"/>
      <c r="CP271" s="1"/>
      <c r="CQ271" s="1"/>
      <c r="CS271" s="1"/>
      <c r="CT271" s="1"/>
      <c r="CU271" s="1"/>
      <c r="CV271" s="1"/>
      <c r="CY271" s="1"/>
      <c r="CZ271" s="1"/>
      <c r="DA271" s="1"/>
      <c r="DE271" s="1"/>
      <c r="DF271" s="1"/>
      <c r="DG271" s="1"/>
      <c r="DI271" s="1"/>
      <c r="DJ271" s="1"/>
      <c r="DK271" s="1"/>
      <c r="DO271" s="1"/>
      <c r="DP271" s="1"/>
      <c r="DQ271" s="1"/>
      <c r="DS271" s="1"/>
      <c r="DT271" s="1"/>
      <c r="DU271" s="1"/>
    </row>
    <row r="272" spans="1:125" ht="20.25">
      <c r="B272" s="44"/>
      <c r="C272" s="341" t="s">
        <v>464</v>
      </c>
      <c r="D272" s="340"/>
      <c r="E272" s="339">
        <f>SUM(F271:I271)</f>
        <v>994.96000000000015</v>
      </c>
      <c r="F272" s="1082" t="s">
        <v>522</v>
      </c>
      <c r="G272" s="1082"/>
      <c r="H272" s="1083">
        <f>+E272/28*30</f>
        <v>1066.0285714285717</v>
      </c>
      <c r="I272" s="1083"/>
      <c r="J272" s="338" t="s">
        <v>521</v>
      </c>
      <c r="K272" s="337">
        <v>0</v>
      </c>
      <c r="L272" s="328"/>
      <c r="N272" s="38"/>
      <c r="O272" s="38"/>
      <c r="AD272" s="224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T272" s="1"/>
      <c r="BU272" s="1"/>
      <c r="BV272" s="1"/>
      <c r="BW272" s="1"/>
      <c r="BX272" s="1"/>
      <c r="BY272" s="1"/>
      <c r="BZ272" s="1"/>
      <c r="CA272" s="1"/>
      <c r="CB272" s="1"/>
      <c r="CD272" s="1"/>
      <c r="CE272" s="1"/>
      <c r="CF272" s="1"/>
      <c r="CG272" s="1"/>
      <c r="CH272" s="1"/>
      <c r="CI272" s="1"/>
      <c r="CJ272" s="1"/>
      <c r="CK272" s="1"/>
      <c r="CL272" s="1"/>
      <c r="CO272" s="1"/>
      <c r="CP272" s="1"/>
      <c r="CQ272" s="1"/>
      <c r="CS272" s="1"/>
      <c r="CT272" s="1"/>
      <c r="CU272" s="1"/>
      <c r="CV272" s="1"/>
      <c r="CY272" s="1"/>
      <c r="CZ272" s="1"/>
      <c r="DA272" s="1"/>
      <c r="DE272" s="1"/>
      <c r="DF272" s="1"/>
      <c r="DG272" s="1"/>
      <c r="DI272" s="1"/>
      <c r="DJ272" s="1"/>
      <c r="DK272" s="1"/>
      <c r="DO272" s="1"/>
      <c r="DP272" s="1"/>
      <c r="DQ272" s="1"/>
      <c r="DS272" s="1"/>
      <c r="DT272" s="1"/>
      <c r="DU272" s="1"/>
    </row>
    <row r="273" spans="1:125" ht="20.25">
      <c r="B273" s="44"/>
      <c r="C273" s="336" t="s">
        <v>520</v>
      </c>
      <c r="D273" s="335"/>
      <c r="E273" s="335"/>
      <c r="F273" s="334">
        <v>39965</v>
      </c>
      <c r="G273" s="333">
        <v>39933</v>
      </c>
      <c r="H273" s="1084">
        <v>39962</v>
      </c>
      <c r="I273" s="1084"/>
      <c r="J273" s="332" t="s">
        <v>519</v>
      </c>
      <c r="K273" s="331">
        <v>0</v>
      </c>
      <c r="L273" s="328"/>
      <c r="N273" s="38"/>
      <c r="O273" s="38"/>
      <c r="AD273" s="224"/>
      <c r="AJ273" s="244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T273" s="1"/>
      <c r="BU273" s="1"/>
      <c r="BV273" s="1"/>
      <c r="BW273" s="1"/>
      <c r="BX273" s="1"/>
      <c r="BY273" s="1"/>
      <c r="BZ273" s="1"/>
      <c r="CA273" s="1"/>
      <c r="CB273" s="1"/>
      <c r="CD273" s="1"/>
      <c r="CE273" s="1"/>
      <c r="CF273" s="1"/>
      <c r="CG273" s="1"/>
      <c r="CH273" s="1"/>
      <c r="CI273" s="1"/>
      <c r="CJ273" s="1"/>
      <c r="CK273" s="1"/>
      <c r="CL273" s="1"/>
      <c r="CO273" s="1"/>
      <c r="CP273" s="1"/>
      <c r="CQ273" s="1"/>
      <c r="CS273" s="1"/>
      <c r="CT273" s="1"/>
      <c r="CU273" s="1"/>
      <c r="CV273" s="1"/>
      <c r="CY273" s="1"/>
      <c r="CZ273" s="1"/>
      <c r="DA273" s="1"/>
      <c r="DE273" s="1"/>
      <c r="DF273" s="1"/>
      <c r="DG273" s="1"/>
      <c r="DI273" s="1"/>
      <c r="DJ273" s="1"/>
      <c r="DK273" s="1"/>
      <c r="DO273" s="1"/>
      <c r="DP273" s="1"/>
      <c r="DQ273" s="1"/>
      <c r="DS273" s="1"/>
      <c r="DT273" s="1"/>
      <c r="DU273" s="1"/>
    </row>
    <row r="274" spans="1:125" ht="19.5">
      <c r="B274" s="44"/>
      <c r="C274" s="291"/>
      <c r="D274" s="150"/>
      <c r="E274" s="150"/>
      <c r="F274" s="290"/>
      <c r="G274" s="290"/>
      <c r="H274" s="290"/>
      <c r="I274" s="330"/>
      <c r="J274" s="330"/>
      <c r="K274" s="289"/>
      <c r="L274" s="328"/>
      <c r="N274" s="38"/>
      <c r="O274" s="38"/>
      <c r="AD274" s="224"/>
      <c r="AJ274" s="224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T274" s="1"/>
      <c r="BU274" s="1"/>
      <c r="BV274" s="1"/>
      <c r="BW274" s="1"/>
      <c r="BX274" s="1"/>
      <c r="BY274" s="1"/>
      <c r="BZ274" s="1"/>
      <c r="CA274" s="1"/>
      <c r="CB274" s="1"/>
      <c r="CD274" s="1"/>
      <c r="CE274" s="1"/>
      <c r="CF274" s="1"/>
      <c r="CG274" s="1"/>
      <c r="CH274" s="1"/>
      <c r="CI274" s="1"/>
      <c r="CJ274" s="1"/>
      <c r="CK274" s="1"/>
      <c r="CL274" s="1"/>
      <c r="CO274" s="1"/>
      <c r="CP274" s="1"/>
      <c r="CQ274" s="1"/>
      <c r="CS274" s="1"/>
      <c r="CT274" s="1"/>
      <c r="CU274" s="1"/>
      <c r="CV274" s="1"/>
      <c r="CY274" s="1"/>
      <c r="CZ274" s="1"/>
      <c r="DA274" s="1"/>
      <c r="DE274" s="1"/>
      <c r="DF274" s="1"/>
      <c r="DG274" s="1"/>
      <c r="DI274" s="1"/>
      <c r="DJ274" s="1"/>
      <c r="DK274" s="1"/>
      <c r="DO274" s="1"/>
      <c r="DP274" s="1"/>
      <c r="DQ274" s="1"/>
      <c r="DS274" s="1"/>
      <c r="DT274" s="1"/>
      <c r="DU274" s="1"/>
    </row>
    <row r="275" spans="1:125" ht="19.5">
      <c r="B275" s="44"/>
      <c r="C275" s="291"/>
      <c r="D275" s="150"/>
      <c r="E275" s="150"/>
      <c r="F275" s="290"/>
      <c r="G275" s="290"/>
      <c r="H275" s="290"/>
      <c r="I275" s="330"/>
      <c r="J275" s="330"/>
      <c r="K275" s="289"/>
      <c r="L275" s="328"/>
      <c r="N275" s="38"/>
      <c r="O275" s="38"/>
      <c r="AD275" s="224"/>
      <c r="AJ275" s="224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T275" s="1"/>
      <c r="BU275" s="1"/>
      <c r="BV275" s="1"/>
      <c r="BW275" s="1"/>
      <c r="BX275" s="1"/>
      <c r="BY275" s="1"/>
      <c r="BZ275" s="1"/>
      <c r="CA275" s="1"/>
      <c r="CB275" s="1"/>
      <c r="CD275" s="1"/>
      <c r="CE275" s="1"/>
      <c r="CF275" s="1"/>
      <c r="CG275" s="1"/>
      <c r="CH275" s="1"/>
      <c r="CI275" s="1"/>
      <c r="CJ275" s="1"/>
      <c r="CK275" s="1"/>
      <c r="CL275" s="1"/>
      <c r="CO275" s="1"/>
      <c r="CP275" s="1"/>
      <c r="CQ275" s="1"/>
      <c r="CS275" s="1"/>
      <c r="CT275" s="1"/>
      <c r="CU275" s="1"/>
      <c r="CV275" s="1"/>
      <c r="CY275" s="1"/>
      <c r="CZ275" s="1"/>
      <c r="DA275" s="1"/>
      <c r="DE275" s="1"/>
      <c r="DF275" s="1"/>
      <c r="DG275" s="1"/>
      <c r="DI275" s="1"/>
      <c r="DJ275" s="1"/>
      <c r="DK275" s="1"/>
      <c r="DO275" s="1"/>
      <c r="DP275" s="1"/>
      <c r="DQ275" s="1"/>
      <c r="DS275" s="1"/>
      <c r="DT275" s="1"/>
      <c r="DU275" s="1"/>
    </row>
    <row r="276" spans="1:125" ht="19.5">
      <c r="B276" s="44"/>
      <c r="C276" s="329" t="s">
        <v>518</v>
      </c>
      <c r="D276" s="150"/>
      <c r="E276" s="150"/>
      <c r="F276" s="60"/>
      <c r="G276" s="60"/>
      <c r="H276" s="60"/>
      <c r="L276" s="328"/>
      <c r="M276" s="328"/>
      <c r="N276" s="328"/>
      <c r="O276" s="328"/>
      <c r="AD276" s="224"/>
      <c r="AJ276" s="224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T276" s="1"/>
      <c r="BU276" s="1"/>
      <c r="BV276" s="1"/>
      <c r="BW276" s="1"/>
      <c r="BX276" s="1"/>
      <c r="BY276" s="1"/>
      <c r="BZ276" s="1"/>
      <c r="CA276" s="1"/>
      <c r="CB276" s="1"/>
      <c r="CD276" s="1"/>
      <c r="CE276" s="1"/>
      <c r="CF276" s="1"/>
      <c r="CG276" s="1"/>
      <c r="CH276" s="1"/>
      <c r="CI276" s="1"/>
      <c r="CJ276" s="1"/>
      <c r="CK276" s="1"/>
      <c r="CL276" s="1"/>
      <c r="CO276" s="1"/>
      <c r="CP276" s="1"/>
      <c r="CQ276" s="1"/>
      <c r="CS276" s="1"/>
      <c r="CT276" s="1"/>
      <c r="CU276" s="1"/>
      <c r="CV276" s="1"/>
      <c r="CY276" s="1"/>
      <c r="CZ276" s="1"/>
      <c r="DA276" s="1"/>
      <c r="DE276" s="1"/>
      <c r="DF276" s="1"/>
      <c r="DG276" s="1"/>
      <c r="DI276" s="1"/>
      <c r="DJ276" s="1"/>
      <c r="DK276" s="1"/>
      <c r="DO276" s="1"/>
      <c r="DP276" s="1"/>
      <c r="DQ276" s="1"/>
      <c r="DS276" s="1"/>
      <c r="DT276" s="1"/>
      <c r="DU276" s="1"/>
    </row>
    <row r="277" spans="1:125" ht="178.5">
      <c r="B277" s="44"/>
      <c r="C277" s="327" t="s">
        <v>517</v>
      </c>
      <c r="D277" s="326"/>
      <c r="E277" s="325"/>
      <c r="F277" s="324">
        <v>39904</v>
      </c>
      <c r="G277" s="324">
        <f>+F277-28</f>
        <v>39876</v>
      </c>
      <c r="H277" s="324">
        <f t="shared" ref="H277:K278" si="114">+G277-30</f>
        <v>39846</v>
      </c>
      <c r="I277" s="324">
        <f t="shared" si="114"/>
        <v>39816</v>
      </c>
      <c r="J277" s="324">
        <f t="shared" si="114"/>
        <v>39786</v>
      </c>
      <c r="K277" s="323">
        <f t="shared" si="114"/>
        <v>39756</v>
      </c>
      <c r="M277" s="39"/>
      <c r="N277" s="38"/>
      <c r="O277" s="313"/>
      <c r="AD277" s="224"/>
      <c r="AJ277" s="224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T277" s="1"/>
      <c r="BU277" s="1"/>
      <c r="BV277" s="1"/>
      <c r="BW277" s="1"/>
      <c r="BX277" s="1"/>
      <c r="BY277" s="1"/>
      <c r="BZ277" s="1"/>
      <c r="CA277" s="1"/>
      <c r="CB277" s="1"/>
      <c r="CD277" s="1"/>
      <c r="CE277" s="1"/>
      <c r="CF277" s="1"/>
      <c r="CG277" s="1"/>
      <c r="CH277" s="1"/>
      <c r="CI277" s="1"/>
      <c r="CJ277" s="1"/>
      <c r="CK277" s="1"/>
      <c r="CL277" s="1"/>
      <c r="CO277" s="1"/>
      <c r="CP277" s="1"/>
      <c r="CQ277" s="1"/>
      <c r="CS277" s="1"/>
      <c r="CT277" s="1"/>
      <c r="CU277" s="1"/>
      <c r="CV277" s="1"/>
      <c r="CY277" s="1"/>
      <c r="CZ277" s="1"/>
      <c r="DA277" s="1"/>
      <c r="DE277" s="1"/>
      <c r="DF277" s="1"/>
      <c r="DG277" s="1"/>
      <c r="DI277" s="1"/>
      <c r="DJ277" s="1"/>
      <c r="DK277" s="1"/>
      <c r="DO277" s="1"/>
      <c r="DP277" s="1"/>
      <c r="DQ277" s="1"/>
      <c r="DS277" s="1"/>
      <c r="DT277" s="1"/>
      <c r="DU277" s="1"/>
    </row>
    <row r="278" spans="1:125" ht="15.75" thickBot="1">
      <c r="B278" s="44"/>
      <c r="C278" s="320"/>
      <c r="D278" s="319"/>
      <c r="E278" s="318"/>
      <c r="F278" s="322">
        <f>+K277-30</f>
        <v>39726</v>
      </c>
      <c r="G278" s="322">
        <f>+F278-30</f>
        <v>39696</v>
      </c>
      <c r="H278" s="322">
        <f t="shared" si="114"/>
        <v>39666</v>
      </c>
      <c r="I278" s="322">
        <f t="shared" si="114"/>
        <v>39636</v>
      </c>
      <c r="J278" s="322">
        <f t="shared" si="114"/>
        <v>39606</v>
      </c>
      <c r="K278" s="321">
        <f t="shared" si="114"/>
        <v>39576</v>
      </c>
      <c r="M278" s="39"/>
      <c r="N278" s="38"/>
      <c r="O278" s="313"/>
      <c r="AD278" s="224"/>
      <c r="AJ278" s="224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T278" s="1"/>
      <c r="BU278" s="1"/>
      <c r="BV278" s="1"/>
      <c r="BW278" s="1"/>
      <c r="BX278" s="1"/>
      <c r="BY278" s="1"/>
      <c r="BZ278" s="1"/>
      <c r="CA278" s="1"/>
      <c r="CB278" s="1"/>
      <c r="CD278" s="1"/>
      <c r="CE278" s="1"/>
      <c r="CF278" s="1"/>
      <c r="CG278" s="1"/>
      <c r="CH278" s="1"/>
      <c r="CI278" s="1"/>
      <c r="CJ278" s="1"/>
      <c r="CK278" s="1"/>
      <c r="CL278" s="1"/>
      <c r="CO278" s="1"/>
      <c r="CP278" s="1"/>
      <c r="CQ278" s="1"/>
      <c r="CS278" s="1"/>
      <c r="CT278" s="1"/>
      <c r="CU278" s="1"/>
      <c r="CV278" s="1"/>
      <c r="CY278" s="1"/>
      <c r="CZ278" s="1"/>
      <c r="DA278" s="1"/>
      <c r="DE278" s="1"/>
      <c r="DF278" s="1"/>
      <c r="DG278" s="1"/>
      <c r="DI278" s="1"/>
      <c r="DJ278" s="1"/>
      <c r="DK278" s="1"/>
      <c r="DO278" s="1"/>
      <c r="DP278" s="1"/>
      <c r="DQ278" s="1"/>
      <c r="DS278" s="1"/>
      <c r="DT278" s="1"/>
      <c r="DU278" s="1"/>
    </row>
    <row r="279" spans="1:125" ht="15.75" thickTop="1">
      <c r="B279" s="44"/>
      <c r="C279" s="320"/>
      <c r="D279" s="319"/>
      <c r="E279" s="318"/>
      <c r="F279" s="317">
        <v>875.66</v>
      </c>
      <c r="G279" s="317">
        <v>1238.94</v>
      </c>
      <c r="H279" s="317">
        <v>77.37</v>
      </c>
      <c r="I279" s="317">
        <v>532.39</v>
      </c>
      <c r="J279" s="316">
        <v>664.53</v>
      </c>
      <c r="K279" s="315">
        <v>376.52</v>
      </c>
      <c r="M279" s="39"/>
      <c r="N279" s="314"/>
      <c r="O279" s="313"/>
      <c r="AD279" s="224"/>
      <c r="AJ279" s="226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T279" s="1"/>
      <c r="BU279" s="1"/>
      <c r="BV279" s="1"/>
      <c r="BW279" s="1"/>
      <c r="BX279" s="1"/>
      <c r="BY279" s="1"/>
      <c r="BZ279" s="1"/>
      <c r="CA279" s="1"/>
      <c r="CB279" s="1"/>
      <c r="CD279" s="1"/>
      <c r="CE279" s="1"/>
      <c r="CF279" s="1"/>
      <c r="CG279" s="1"/>
      <c r="CH279" s="1"/>
      <c r="CI279" s="1"/>
      <c r="CJ279" s="1"/>
      <c r="CK279" s="1"/>
      <c r="CL279" s="1"/>
      <c r="CO279" s="1"/>
      <c r="CP279" s="1"/>
      <c r="CQ279" s="1"/>
      <c r="CS279" s="1"/>
      <c r="CT279" s="1"/>
      <c r="CU279" s="1"/>
      <c r="CV279" s="1"/>
      <c r="CY279" s="1"/>
      <c r="CZ279" s="1"/>
      <c r="DA279" s="1"/>
      <c r="DE279" s="1"/>
      <c r="DF279" s="1"/>
      <c r="DG279" s="1"/>
      <c r="DI279" s="1"/>
      <c r="DJ279" s="1"/>
      <c r="DK279" s="1"/>
      <c r="DO279" s="1"/>
      <c r="DP279" s="1"/>
      <c r="DQ279" s="1"/>
      <c r="DS279" s="1"/>
      <c r="DT279" s="1"/>
      <c r="DU279" s="1"/>
    </row>
    <row r="280" spans="1:125">
      <c r="B280" s="44"/>
      <c r="C280" s="312" t="s">
        <v>516</v>
      </c>
      <c r="D280" s="311"/>
      <c r="E280" s="310"/>
      <c r="F280" s="277">
        <v>1579.25</v>
      </c>
      <c r="G280" s="277">
        <v>202.92</v>
      </c>
      <c r="H280" s="309">
        <v>775.08</v>
      </c>
      <c r="I280" s="309">
        <v>951.41</v>
      </c>
      <c r="J280" s="309">
        <v>274.94</v>
      </c>
      <c r="K280" s="308">
        <v>799.85</v>
      </c>
      <c r="M280" s="39"/>
      <c r="N280" s="38"/>
      <c r="O280" s="37"/>
      <c r="AD280" s="224"/>
      <c r="AJ280" s="224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T280" s="1"/>
      <c r="BU280" s="1"/>
      <c r="BV280" s="1"/>
      <c r="BW280" s="1"/>
      <c r="BX280" s="1"/>
      <c r="BY280" s="1"/>
      <c r="BZ280" s="1"/>
      <c r="CA280" s="1"/>
      <c r="CB280" s="1"/>
      <c r="CD280" s="1"/>
      <c r="CE280" s="1"/>
      <c r="CF280" s="1"/>
      <c r="CG280" s="1"/>
      <c r="CH280" s="1"/>
      <c r="CI280" s="1"/>
      <c r="CJ280" s="1"/>
      <c r="CK280" s="1"/>
      <c r="CL280" s="1"/>
      <c r="CO280" s="1"/>
      <c r="CP280" s="1"/>
      <c r="CQ280" s="1"/>
      <c r="CS280" s="1"/>
      <c r="CT280" s="1"/>
      <c r="CU280" s="1"/>
      <c r="CV280" s="1"/>
      <c r="CY280" s="1"/>
      <c r="CZ280" s="1"/>
      <c r="DA280" s="1"/>
      <c r="DE280" s="1"/>
      <c r="DF280" s="1"/>
      <c r="DG280" s="1"/>
      <c r="DI280" s="1"/>
      <c r="DJ280" s="1"/>
      <c r="DK280" s="1"/>
      <c r="DO280" s="1"/>
      <c r="DP280" s="1"/>
      <c r="DQ280" s="1"/>
      <c r="DS280" s="1"/>
      <c r="DT280" s="1"/>
      <c r="DU280" s="1"/>
    </row>
    <row r="281" spans="1:125" ht="18.75">
      <c r="B281" s="307"/>
      <c r="C281" s="306" t="s">
        <v>142</v>
      </c>
      <c r="D281" s="305"/>
      <c r="E281" s="304">
        <f>SUM(F279:K280)</f>
        <v>8348.8599999999988</v>
      </c>
      <c r="F281" s="1085">
        <f>12*30</f>
        <v>360</v>
      </c>
      <c r="G281" s="1085"/>
      <c r="H281" s="1086">
        <f>+E281/F281</f>
        <v>23.191277777777774</v>
      </c>
      <c r="I281" s="1086"/>
      <c r="J281" s="303" t="s">
        <v>515</v>
      </c>
      <c r="K281" s="302"/>
      <c r="L281" s="301"/>
      <c r="M281" s="300"/>
      <c r="N281" s="299"/>
      <c r="O281" s="298"/>
      <c r="P281" s="297"/>
      <c r="AD281" s="266"/>
      <c r="AJ281" s="224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T281" s="1"/>
      <c r="BU281" s="1"/>
      <c r="BV281" s="1"/>
      <c r="BW281" s="1"/>
      <c r="BX281" s="1"/>
      <c r="BY281" s="1"/>
      <c r="BZ281" s="1"/>
      <c r="CA281" s="1"/>
      <c r="CB281" s="1"/>
      <c r="CD281" s="1"/>
      <c r="CE281" s="1"/>
      <c r="CF281" s="1"/>
      <c r="CG281" s="1"/>
      <c r="CH281" s="1"/>
      <c r="CI281" s="1"/>
      <c r="CJ281" s="1"/>
      <c r="CK281" s="1"/>
      <c r="CL281" s="1"/>
      <c r="CO281" s="1"/>
      <c r="CP281" s="1"/>
      <c r="CQ281" s="1"/>
      <c r="CS281" s="1"/>
      <c r="CT281" s="1"/>
      <c r="CU281" s="1"/>
      <c r="CV281" s="1"/>
      <c r="CY281" s="1"/>
      <c r="CZ281" s="1"/>
      <c r="DA281" s="1"/>
      <c r="DE281" s="1"/>
      <c r="DF281" s="1"/>
      <c r="DG281" s="1"/>
      <c r="DI281" s="1"/>
      <c r="DJ281" s="1"/>
      <c r="DK281" s="1"/>
      <c r="DO281" s="1"/>
      <c r="DP281" s="1"/>
      <c r="DQ281" s="1"/>
      <c r="DS281" s="1"/>
      <c r="DT281" s="1"/>
      <c r="DU281" s="1"/>
    </row>
    <row r="282" spans="1:125">
      <c r="B282" s="44"/>
      <c r="C282" s="296" t="s">
        <v>514</v>
      </c>
      <c r="D282" s="93">
        <v>39944</v>
      </c>
      <c r="E282" s="1087">
        <f>+D283-D282+1</f>
        <v>1</v>
      </c>
      <c r="F282" s="92"/>
      <c r="G282" s="295"/>
      <c r="H282" s="92"/>
      <c r="I282" s="92"/>
      <c r="J282" s="92"/>
      <c r="K282" s="294"/>
      <c r="M282" s="39"/>
      <c r="N282" s="38"/>
      <c r="O282" s="37"/>
      <c r="AD282" s="224"/>
      <c r="AJ282" s="224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T282" s="1"/>
      <c r="BU282" s="1"/>
      <c r="BV282" s="1"/>
      <c r="BW282" s="1"/>
      <c r="BX282" s="1"/>
      <c r="BY282" s="1"/>
      <c r="BZ282" s="1"/>
      <c r="CA282" s="1"/>
      <c r="CB282" s="1"/>
      <c r="CD282" s="1"/>
      <c r="CE282" s="1"/>
      <c r="CF282" s="1"/>
      <c r="CG282" s="1"/>
      <c r="CH282" s="1"/>
      <c r="CI282" s="1"/>
      <c r="CJ282" s="1"/>
      <c r="CK282" s="1"/>
      <c r="CL282" s="1"/>
      <c r="CO282" s="1"/>
      <c r="CP282" s="1"/>
      <c r="CQ282" s="1"/>
      <c r="CS282" s="1"/>
      <c r="CT282" s="1"/>
      <c r="CU282" s="1"/>
      <c r="CV282" s="1"/>
      <c r="CY282" s="1"/>
      <c r="CZ282" s="1"/>
      <c r="DA282" s="1"/>
      <c r="DE282" s="1"/>
      <c r="DF282" s="1"/>
      <c r="DG282" s="1"/>
      <c r="DI282" s="1"/>
      <c r="DJ282" s="1"/>
      <c r="DK282" s="1"/>
      <c r="DO282" s="1"/>
      <c r="DP282" s="1"/>
      <c r="DQ282" s="1"/>
      <c r="DS282" s="1"/>
      <c r="DT282" s="1"/>
      <c r="DU282" s="1"/>
    </row>
    <row r="283" spans="1:125">
      <c r="B283" s="44"/>
      <c r="C283" s="293" t="s">
        <v>513</v>
      </c>
      <c r="D283" s="292">
        <v>39944</v>
      </c>
      <c r="E283" s="1088"/>
      <c r="F283" s="1089">
        <f>+H281*E282</f>
        <v>23.191277777777774</v>
      </c>
      <c r="G283" s="1089"/>
      <c r="H283" s="1089"/>
      <c r="I283" s="1089"/>
      <c r="J283" s="1090">
        <v>39967</v>
      </c>
      <c r="K283" s="1091"/>
      <c r="M283" s="39"/>
      <c r="N283" s="38"/>
      <c r="O283" s="37"/>
      <c r="AD283" s="224"/>
      <c r="AJ283" s="224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T283" s="1"/>
      <c r="BU283" s="1"/>
      <c r="BV283" s="1"/>
      <c r="BW283" s="1"/>
      <c r="BX283" s="1"/>
      <c r="BY283" s="1"/>
      <c r="BZ283" s="1"/>
      <c r="CA283" s="1"/>
      <c r="CB283" s="1"/>
      <c r="CD283" s="1"/>
      <c r="CE283" s="1"/>
      <c r="CF283" s="1"/>
      <c r="CG283" s="1"/>
      <c r="CH283" s="1"/>
      <c r="CI283" s="1"/>
      <c r="CJ283" s="1"/>
      <c r="CK283" s="1"/>
      <c r="CL283" s="1"/>
      <c r="CO283" s="1"/>
      <c r="CP283" s="1"/>
      <c r="CQ283" s="1"/>
      <c r="CS283" s="1"/>
      <c r="CT283" s="1"/>
      <c r="CU283" s="1"/>
      <c r="CV283" s="1"/>
      <c r="CY283" s="1"/>
      <c r="CZ283" s="1"/>
      <c r="DA283" s="1"/>
      <c r="DE283" s="1"/>
      <c r="DF283" s="1"/>
      <c r="DG283" s="1"/>
      <c r="DI283" s="1"/>
      <c r="DJ283" s="1"/>
      <c r="DK283" s="1"/>
      <c r="DO283" s="1"/>
      <c r="DP283" s="1"/>
      <c r="DQ283" s="1"/>
      <c r="DS283" s="1"/>
      <c r="DT283" s="1"/>
      <c r="DU283" s="1"/>
    </row>
    <row r="284" spans="1:125">
      <c r="A284" s="218"/>
      <c r="B284" s="44"/>
      <c r="C284" s="170"/>
      <c r="D284" s="39"/>
      <c r="E284" s="39"/>
      <c r="F284" s="92"/>
      <c r="G284" s="92"/>
      <c r="H284" s="92"/>
      <c r="I284" s="92"/>
      <c r="J284" s="134"/>
      <c r="K284" s="40"/>
      <c r="L284" s="40"/>
      <c r="M284" s="39"/>
      <c r="N284" s="38"/>
      <c r="O284" s="37"/>
      <c r="AD284" s="224"/>
      <c r="AJ284" s="224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T284" s="1"/>
      <c r="BU284" s="1"/>
      <c r="BV284" s="1"/>
      <c r="BW284" s="1"/>
      <c r="BX284" s="1"/>
      <c r="BY284" s="1"/>
      <c r="BZ284" s="1"/>
      <c r="CA284" s="1"/>
      <c r="CB284" s="1"/>
      <c r="CD284" s="1"/>
      <c r="CE284" s="1"/>
      <c r="CF284" s="1"/>
      <c r="CG284" s="1"/>
      <c r="CH284" s="1"/>
      <c r="CI284" s="1"/>
      <c r="CJ284" s="1"/>
      <c r="CK284" s="1"/>
      <c r="CL284" s="1"/>
      <c r="CO284" s="1"/>
      <c r="CP284" s="1"/>
      <c r="CQ284" s="1"/>
      <c r="CS284" s="1"/>
      <c r="CT284" s="1"/>
      <c r="CU284" s="1"/>
      <c r="CV284" s="1"/>
      <c r="CY284" s="1"/>
      <c r="CZ284" s="1"/>
      <c r="DA284" s="1"/>
      <c r="DE284" s="1"/>
      <c r="DF284" s="1"/>
      <c r="DG284" s="1"/>
      <c r="DI284" s="1"/>
      <c r="DJ284" s="1"/>
      <c r="DK284" s="1"/>
      <c r="DO284" s="1"/>
      <c r="DP284" s="1"/>
      <c r="DQ284" s="1"/>
      <c r="DS284" s="1"/>
      <c r="DT284" s="1"/>
      <c r="DU284" s="1"/>
    </row>
    <row r="285" spans="1:125">
      <c r="B285" s="44"/>
      <c r="C285" s="291"/>
      <c r="D285" s="150"/>
      <c r="E285" s="150"/>
      <c r="F285" s="290"/>
      <c r="G285" s="290"/>
      <c r="H285" s="290"/>
      <c r="I285" s="1092"/>
      <c r="J285" s="1092"/>
      <c r="K285" s="289"/>
      <c r="L285" s="40"/>
      <c r="M285" s="39"/>
      <c r="N285" s="38"/>
      <c r="O285" s="37"/>
      <c r="AD285" s="224"/>
      <c r="AJ285" s="224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T285" s="1"/>
      <c r="BU285" s="1"/>
      <c r="BV285" s="1"/>
      <c r="BW285" s="1"/>
      <c r="BX285" s="1"/>
      <c r="BY285" s="1"/>
      <c r="BZ285" s="1"/>
      <c r="CA285" s="1"/>
      <c r="CB285" s="1"/>
      <c r="CD285" s="1"/>
      <c r="CE285" s="1"/>
      <c r="CF285" s="1"/>
      <c r="CG285" s="1"/>
      <c r="CH285" s="1"/>
      <c r="CI285" s="1"/>
      <c r="CJ285" s="1"/>
      <c r="CK285" s="1"/>
      <c r="CL285" s="1"/>
      <c r="CO285" s="1"/>
      <c r="CP285" s="1"/>
      <c r="CQ285" s="1"/>
      <c r="CS285" s="1"/>
      <c r="CT285" s="1"/>
      <c r="CU285" s="1"/>
      <c r="CV285" s="1"/>
      <c r="CY285" s="1"/>
      <c r="CZ285" s="1"/>
      <c r="DA285" s="1"/>
      <c r="DE285" s="1"/>
      <c r="DF285" s="1"/>
      <c r="DG285" s="1"/>
      <c r="DI285" s="1"/>
      <c r="DJ285" s="1"/>
      <c r="DK285" s="1"/>
      <c r="DO285" s="1"/>
      <c r="DP285" s="1"/>
      <c r="DQ285" s="1"/>
      <c r="DS285" s="1"/>
      <c r="DT285" s="1"/>
      <c r="DU285" s="1"/>
    </row>
    <row r="286" spans="1:125">
      <c r="AD286" s="224"/>
      <c r="AJ286" s="226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T286" s="1"/>
      <c r="BU286" s="1"/>
      <c r="BV286" s="1"/>
      <c r="BW286" s="1"/>
      <c r="BX286" s="1"/>
      <c r="BY286" s="1"/>
      <c r="BZ286" s="1"/>
      <c r="CA286" s="1"/>
      <c r="CB286" s="1"/>
      <c r="CD286" s="1"/>
      <c r="CE286" s="1"/>
      <c r="CF286" s="1"/>
      <c r="CG286" s="1"/>
      <c r="CH286" s="1"/>
      <c r="CI286" s="1"/>
      <c r="CJ286" s="1"/>
      <c r="CK286" s="1"/>
      <c r="CL286" s="1"/>
      <c r="CO286" s="1"/>
      <c r="CP286" s="1"/>
      <c r="CQ286" s="1"/>
      <c r="CS286" s="1"/>
      <c r="CT286" s="1"/>
      <c r="CU286" s="1"/>
      <c r="CV286" s="1"/>
      <c r="CY286" s="1"/>
      <c r="CZ286" s="1"/>
      <c r="DA286" s="1"/>
      <c r="DE286" s="1"/>
      <c r="DF286" s="1"/>
      <c r="DG286" s="1"/>
      <c r="DI286" s="1"/>
      <c r="DJ286" s="1"/>
      <c r="DK286" s="1"/>
      <c r="DO286" s="1"/>
      <c r="DP286" s="1"/>
      <c r="DQ286" s="1"/>
      <c r="DS286" s="1"/>
      <c r="DT286" s="1"/>
      <c r="DU286" s="1"/>
    </row>
    <row r="287" spans="1:125">
      <c r="C287" s="288" t="s">
        <v>512</v>
      </c>
      <c r="D287" s="222"/>
      <c r="E287" s="222"/>
      <c r="F287" s="222"/>
      <c r="G287" s="222"/>
      <c r="H287" s="222"/>
      <c r="I287" s="222"/>
      <c r="J287" s="222"/>
      <c r="K287" s="222"/>
      <c r="L287" s="222"/>
      <c r="M287" s="221"/>
      <c r="N287" s="220"/>
      <c r="O287" s="219"/>
      <c r="AD287" s="224"/>
      <c r="AJ287" s="224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T287" s="1"/>
      <c r="BU287" s="1"/>
      <c r="BV287" s="1"/>
      <c r="BW287" s="1"/>
      <c r="BX287" s="1"/>
      <c r="BY287" s="1"/>
      <c r="BZ287" s="1"/>
      <c r="CA287" s="1"/>
      <c r="CB287" s="1"/>
      <c r="CD287" s="1"/>
      <c r="CE287" s="1"/>
      <c r="CF287" s="1"/>
      <c r="CG287" s="1"/>
      <c r="CH287" s="1"/>
      <c r="CI287" s="1"/>
      <c r="CJ287" s="1"/>
      <c r="CK287" s="1"/>
      <c r="CL287" s="1"/>
      <c r="CO287" s="1"/>
      <c r="CP287" s="1"/>
      <c r="CQ287" s="1"/>
      <c r="CS287" s="1"/>
      <c r="CT287" s="1"/>
      <c r="CU287" s="1"/>
      <c r="CV287" s="1"/>
      <c r="CY287" s="1"/>
      <c r="CZ287" s="1"/>
      <c r="DA287" s="1"/>
      <c r="DE287" s="1"/>
      <c r="DF287" s="1"/>
      <c r="DG287" s="1"/>
      <c r="DI287" s="1"/>
      <c r="DJ287" s="1"/>
      <c r="DK287" s="1"/>
      <c r="DO287" s="1"/>
      <c r="DP287" s="1"/>
      <c r="DQ287" s="1"/>
      <c r="DS287" s="1"/>
      <c r="DT287" s="1"/>
      <c r="DU287" s="1"/>
    </row>
    <row r="288" spans="1:125">
      <c r="AD288" s="266"/>
      <c r="AJ288" s="224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T288" s="1"/>
      <c r="BU288" s="1"/>
      <c r="BV288" s="1"/>
      <c r="BW288" s="1"/>
      <c r="BX288" s="1"/>
      <c r="BY288" s="1"/>
      <c r="BZ288" s="1"/>
      <c r="CA288" s="1"/>
      <c r="CB288" s="1"/>
      <c r="CD288" s="1"/>
      <c r="CE288" s="1"/>
      <c r="CF288" s="1"/>
      <c r="CG288" s="1"/>
      <c r="CH288" s="1"/>
      <c r="CI288" s="1"/>
      <c r="CJ288" s="1"/>
      <c r="CK288" s="1"/>
      <c r="CL288" s="1"/>
      <c r="CO288" s="1"/>
      <c r="CP288" s="1"/>
      <c r="CQ288" s="1"/>
      <c r="CS288" s="1"/>
      <c r="CT288" s="1"/>
      <c r="CU288" s="1"/>
      <c r="CV288" s="1"/>
      <c r="CY288" s="1"/>
      <c r="CZ288" s="1"/>
      <c r="DA288" s="1"/>
      <c r="DE288" s="1"/>
      <c r="DF288" s="1"/>
      <c r="DG288" s="1"/>
      <c r="DI288" s="1"/>
      <c r="DJ288" s="1"/>
      <c r="DK288" s="1"/>
      <c r="DO288" s="1"/>
      <c r="DP288" s="1"/>
      <c r="DQ288" s="1"/>
      <c r="DS288" s="1"/>
      <c r="DT288" s="1"/>
      <c r="DU288" s="1"/>
    </row>
    <row r="289" spans="1:125">
      <c r="B289" s="275" t="s">
        <v>100</v>
      </c>
      <c r="C289" s="275" t="s">
        <v>99</v>
      </c>
      <c r="D289" s="1038" t="s">
        <v>98</v>
      </c>
      <c r="E289" s="1038"/>
      <c r="F289" s="1039" t="s">
        <v>396</v>
      </c>
      <c r="G289" s="1039"/>
      <c r="H289" s="1039"/>
      <c r="I289" s="1039"/>
      <c r="J289" s="277" t="s">
        <v>395</v>
      </c>
      <c r="K289" s="1040" t="s">
        <v>394</v>
      </c>
      <c r="L289" s="1040"/>
      <c r="M289" s="275" t="s">
        <v>91</v>
      </c>
      <c r="N289" s="276" t="s">
        <v>90</v>
      </c>
      <c r="O289" s="275" t="s">
        <v>89</v>
      </c>
      <c r="P289" s="274" t="s">
        <v>340</v>
      </c>
      <c r="AD289" s="224"/>
      <c r="AJ289" s="224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T289" s="1"/>
      <c r="BU289" s="1"/>
      <c r="BV289" s="1"/>
      <c r="BW289" s="1"/>
      <c r="BX289" s="1"/>
      <c r="BY289" s="1"/>
      <c r="BZ289" s="1"/>
      <c r="CA289" s="1"/>
      <c r="CB289" s="1"/>
      <c r="CD289" s="1"/>
      <c r="CE289" s="1"/>
      <c r="CF289" s="1"/>
      <c r="CG289" s="1"/>
      <c r="CH289" s="1"/>
      <c r="CI289" s="1"/>
      <c r="CJ289" s="1"/>
      <c r="CK289" s="1"/>
      <c r="CL289" s="1"/>
      <c r="CO289" s="1"/>
      <c r="CP289" s="1"/>
      <c r="CQ289" s="1"/>
      <c r="CS289" s="1"/>
      <c r="CT289" s="1"/>
      <c r="CU289" s="1"/>
      <c r="CV289" s="1"/>
      <c r="CY289" s="1"/>
      <c r="CZ289" s="1"/>
      <c r="DA289" s="1"/>
      <c r="DE289" s="1"/>
      <c r="DF289" s="1"/>
      <c r="DG289" s="1"/>
      <c r="DI289" s="1"/>
      <c r="DJ289" s="1"/>
      <c r="DK289" s="1"/>
      <c r="DO289" s="1"/>
      <c r="DP289" s="1"/>
      <c r="DQ289" s="1"/>
      <c r="DS289" s="1"/>
      <c r="DT289" s="1"/>
      <c r="DU289" s="1"/>
    </row>
    <row r="290" spans="1:125">
      <c r="B290" s="286">
        <v>1</v>
      </c>
      <c r="C290" s="46" t="s">
        <v>201</v>
      </c>
      <c r="D290" s="208" t="s">
        <v>200</v>
      </c>
      <c r="E290" s="208" t="s">
        <v>199</v>
      </c>
      <c r="F290" s="1074" t="s">
        <v>249</v>
      </c>
      <c r="G290" s="1074"/>
      <c r="H290" s="1074" t="s">
        <v>242</v>
      </c>
      <c r="I290" s="1074"/>
      <c r="J290" s="284">
        <v>699.04</v>
      </c>
      <c r="K290" s="48">
        <v>39814</v>
      </c>
      <c r="L290" s="48">
        <v>39844</v>
      </c>
      <c r="M290" s="67" t="s">
        <v>385</v>
      </c>
      <c r="N290" s="209">
        <v>39813</v>
      </c>
      <c r="O290" s="86">
        <v>39812</v>
      </c>
      <c r="P290" s="195">
        <v>38231</v>
      </c>
      <c r="AD290" s="224"/>
      <c r="AJ290" s="215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T290" s="1"/>
      <c r="BU290" s="1"/>
      <c r="BV290" s="1"/>
      <c r="BW290" s="1"/>
      <c r="BX290" s="1"/>
      <c r="BY290" s="1"/>
      <c r="BZ290" s="1"/>
      <c r="CA290" s="1"/>
      <c r="CB290" s="1"/>
      <c r="CD290" s="1"/>
      <c r="CE290" s="1"/>
      <c r="CF290" s="1"/>
      <c r="CG290" s="1"/>
      <c r="CH290" s="1"/>
      <c r="CI290" s="1"/>
      <c r="CJ290" s="1"/>
      <c r="CK290" s="1"/>
      <c r="CL290" s="1"/>
      <c r="CO290" s="1"/>
      <c r="CP290" s="1"/>
      <c r="CQ290" s="1"/>
      <c r="CS290" s="1"/>
      <c r="CT290" s="1"/>
      <c r="CU290" s="1"/>
      <c r="CV290" s="1"/>
      <c r="CY290" s="1"/>
      <c r="CZ290" s="1"/>
      <c r="DA290" s="1"/>
      <c r="DE290" s="1"/>
      <c r="DF290" s="1"/>
      <c r="DG290" s="1"/>
      <c r="DI290" s="1"/>
      <c r="DJ290" s="1"/>
      <c r="DK290" s="1"/>
      <c r="DO290" s="1"/>
      <c r="DP290" s="1"/>
      <c r="DQ290" s="1"/>
      <c r="DS290" s="1"/>
      <c r="DT290" s="1"/>
      <c r="DU290" s="1"/>
    </row>
    <row r="291" spans="1:125">
      <c r="B291" s="286">
        <v>2</v>
      </c>
      <c r="C291" s="61" t="s">
        <v>50</v>
      </c>
      <c r="D291" s="39" t="s">
        <v>197</v>
      </c>
      <c r="E291" s="112" t="s">
        <v>48</v>
      </c>
      <c r="F291" s="181" t="s">
        <v>502</v>
      </c>
      <c r="G291" s="181" t="s">
        <v>501</v>
      </c>
      <c r="H291" s="181" t="s">
        <v>500</v>
      </c>
      <c r="I291" s="181" t="s">
        <v>496</v>
      </c>
      <c r="J291" s="287">
        <v>1973.53</v>
      </c>
      <c r="K291" s="48">
        <v>39814</v>
      </c>
      <c r="L291" s="48">
        <v>39844</v>
      </c>
      <c r="M291" s="67" t="s">
        <v>385</v>
      </c>
      <c r="N291" s="91">
        <v>39813</v>
      </c>
      <c r="O291" s="86">
        <v>39812</v>
      </c>
      <c r="P291" s="213">
        <v>36831</v>
      </c>
      <c r="AD291" s="224"/>
      <c r="AJ291" s="215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T291" s="1"/>
      <c r="BU291" s="1"/>
      <c r="BV291" s="1"/>
      <c r="BW291" s="1"/>
      <c r="BX291" s="1"/>
      <c r="BY291" s="1"/>
      <c r="BZ291" s="1"/>
      <c r="CA291" s="1"/>
      <c r="CB291" s="1"/>
      <c r="CD291" s="1"/>
      <c r="CE291" s="1"/>
      <c r="CF291" s="1"/>
      <c r="CG291" s="1"/>
      <c r="CH291" s="1"/>
      <c r="CI291" s="1"/>
      <c r="CJ291" s="1"/>
      <c r="CK291" s="1"/>
      <c r="CL291" s="1"/>
      <c r="CO291" s="1"/>
      <c r="CP291" s="1"/>
      <c r="CQ291" s="1"/>
      <c r="CS291" s="1"/>
      <c r="CT291" s="1"/>
      <c r="CU291" s="1"/>
      <c r="CV291" s="1"/>
      <c r="CY291" s="1"/>
      <c r="CZ291" s="1"/>
      <c r="DA291" s="1"/>
      <c r="DE291" s="1"/>
      <c r="DF291" s="1"/>
      <c r="DG291" s="1"/>
      <c r="DI291" s="1"/>
      <c r="DJ291" s="1"/>
      <c r="DK291" s="1"/>
      <c r="DO291" s="1"/>
      <c r="DP291" s="1"/>
      <c r="DQ291" s="1"/>
      <c r="DS291" s="1"/>
      <c r="DT291" s="1"/>
      <c r="DU291" s="1"/>
    </row>
    <row r="292" spans="1:125">
      <c r="B292" s="286">
        <v>3</v>
      </c>
      <c r="C292" s="28" t="s">
        <v>511</v>
      </c>
      <c r="D292" s="217" t="s">
        <v>510</v>
      </c>
      <c r="E292" s="216" t="s">
        <v>509</v>
      </c>
      <c r="F292" s="181" t="s">
        <v>502</v>
      </c>
      <c r="G292" s="67" t="s">
        <v>501</v>
      </c>
      <c r="H292" s="67" t="s">
        <v>500</v>
      </c>
      <c r="I292" s="67" t="s">
        <v>496</v>
      </c>
      <c r="J292" s="287">
        <v>640.33000000000004</v>
      </c>
      <c r="K292" s="48">
        <v>39814</v>
      </c>
      <c r="L292" s="48">
        <v>39844</v>
      </c>
      <c r="M292" s="92" t="s">
        <v>450</v>
      </c>
      <c r="N292" s="91">
        <v>39813</v>
      </c>
      <c r="O292" s="86">
        <v>39812</v>
      </c>
      <c r="P292" s="195">
        <v>39450</v>
      </c>
      <c r="AD292" s="224"/>
      <c r="AJ292" s="215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T292" s="1"/>
      <c r="BU292" s="1"/>
      <c r="BV292" s="1"/>
      <c r="BW292" s="1"/>
      <c r="BX292" s="1"/>
      <c r="BY292" s="1"/>
      <c r="BZ292" s="1"/>
      <c r="CA292" s="1"/>
      <c r="CB292" s="1"/>
      <c r="CD292" s="1"/>
      <c r="CE292" s="1"/>
      <c r="CF292" s="1"/>
      <c r="CG292" s="1"/>
      <c r="CH292" s="1"/>
      <c r="CI292" s="1"/>
      <c r="CJ292" s="1"/>
      <c r="CK292" s="1"/>
      <c r="CL292" s="1"/>
      <c r="CO292" s="1"/>
      <c r="CP292" s="1"/>
      <c r="CQ292" s="1"/>
      <c r="CS292" s="1"/>
      <c r="CT292" s="1"/>
      <c r="CU292" s="1"/>
      <c r="CV292" s="1"/>
      <c r="CY292" s="1"/>
      <c r="CZ292" s="1"/>
      <c r="DA292" s="1"/>
      <c r="DE292" s="1"/>
      <c r="DF292" s="1"/>
      <c r="DG292" s="1"/>
      <c r="DI292" s="1"/>
      <c r="DJ292" s="1"/>
      <c r="DK292" s="1"/>
      <c r="DO292" s="1"/>
      <c r="DP292" s="1"/>
      <c r="DQ292" s="1"/>
      <c r="DS292" s="1"/>
      <c r="DT292" s="1"/>
      <c r="DU292" s="1"/>
    </row>
    <row r="293" spans="1:125">
      <c r="B293" s="286">
        <v>4</v>
      </c>
      <c r="C293" s="28" t="s">
        <v>508</v>
      </c>
      <c r="D293" s="217" t="s">
        <v>507</v>
      </c>
      <c r="E293" s="216" t="s">
        <v>506</v>
      </c>
      <c r="F293" s="181" t="s">
        <v>502</v>
      </c>
      <c r="G293" s="181" t="s">
        <v>501</v>
      </c>
      <c r="H293" s="181" t="s">
        <v>500</v>
      </c>
      <c r="I293" s="181" t="s">
        <v>496</v>
      </c>
      <c r="J293" s="284">
        <v>613.35</v>
      </c>
      <c r="K293" s="48">
        <v>39814</v>
      </c>
      <c r="L293" s="48">
        <v>39844</v>
      </c>
      <c r="M293" s="92" t="s">
        <v>450</v>
      </c>
      <c r="N293" s="91">
        <v>39462</v>
      </c>
      <c r="O293" s="86">
        <v>39812</v>
      </c>
      <c r="P293" s="195">
        <v>39450</v>
      </c>
      <c r="AD293" s="265"/>
      <c r="AJ293" s="215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T293" s="1"/>
      <c r="BU293" s="1"/>
      <c r="BV293" s="1"/>
      <c r="BW293" s="1"/>
      <c r="BX293" s="1"/>
      <c r="BY293" s="1"/>
      <c r="BZ293" s="1"/>
      <c r="CA293" s="1"/>
      <c r="CB293" s="1"/>
      <c r="CD293" s="1"/>
      <c r="CE293" s="1"/>
      <c r="CF293" s="1"/>
      <c r="CG293" s="1"/>
      <c r="CH293" s="1"/>
      <c r="CI293" s="1"/>
      <c r="CJ293" s="1"/>
      <c r="CK293" s="1"/>
      <c r="CL293" s="1"/>
      <c r="CO293" s="1"/>
      <c r="CP293" s="1"/>
      <c r="CQ293" s="1"/>
      <c r="CS293" s="1"/>
      <c r="CT293" s="1"/>
      <c r="CU293" s="1"/>
      <c r="CV293" s="1"/>
      <c r="CY293" s="1"/>
      <c r="CZ293" s="1"/>
      <c r="DA293" s="1"/>
      <c r="DE293" s="1"/>
      <c r="DF293" s="1"/>
      <c r="DG293" s="1"/>
      <c r="DI293" s="1"/>
      <c r="DJ293" s="1"/>
      <c r="DK293" s="1"/>
      <c r="DO293" s="1"/>
      <c r="DP293" s="1"/>
      <c r="DQ293" s="1"/>
      <c r="DS293" s="1"/>
      <c r="DT293" s="1"/>
      <c r="DU293" s="1"/>
    </row>
    <row r="294" spans="1:125">
      <c r="A294" s="225"/>
      <c r="B294" s="286">
        <v>5</v>
      </c>
      <c r="C294" s="285" t="s">
        <v>505</v>
      </c>
      <c r="D294" s="217" t="s">
        <v>504</v>
      </c>
      <c r="E294" s="216" t="s">
        <v>503</v>
      </c>
      <c r="F294" s="181" t="s">
        <v>502</v>
      </c>
      <c r="G294" s="181" t="s">
        <v>501</v>
      </c>
      <c r="H294" s="181" t="s">
        <v>500</v>
      </c>
      <c r="I294" s="181" t="s">
        <v>496</v>
      </c>
      <c r="J294" s="284">
        <v>2176.73</v>
      </c>
      <c r="K294" s="48">
        <v>39814</v>
      </c>
      <c r="L294" s="48">
        <v>39844</v>
      </c>
      <c r="M294" s="67" t="s">
        <v>385</v>
      </c>
      <c r="N294" s="91">
        <v>39462</v>
      </c>
      <c r="O294" s="86">
        <v>39812</v>
      </c>
      <c r="P294" s="195">
        <v>39398</v>
      </c>
      <c r="AD294" s="224"/>
      <c r="AJ294" s="215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T294" s="1"/>
      <c r="BU294" s="1"/>
      <c r="BV294" s="1"/>
      <c r="BW294" s="1"/>
      <c r="BX294" s="1"/>
      <c r="BY294" s="1"/>
      <c r="BZ294" s="1"/>
      <c r="CA294" s="1"/>
      <c r="CB294" s="1"/>
      <c r="CD294" s="1"/>
      <c r="CE294" s="1"/>
      <c r="CF294" s="1"/>
      <c r="CG294" s="1"/>
      <c r="CH294" s="1"/>
      <c r="CI294" s="1"/>
      <c r="CJ294" s="1"/>
      <c r="CK294" s="1"/>
      <c r="CL294" s="1"/>
      <c r="CO294" s="1"/>
      <c r="CP294" s="1"/>
      <c r="CQ294" s="1"/>
      <c r="CS294" s="1"/>
      <c r="CT294" s="1"/>
      <c r="CU294" s="1"/>
      <c r="CV294" s="1"/>
      <c r="CY294" s="1"/>
      <c r="CZ294" s="1"/>
      <c r="DA294" s="1"/>
      <c r="DE294" s="1"/>
      <c r="DF294" s="1"/>
      <c r="DG294" s="1"/>
      <c r="DI294" s="1"/>
      <c r="DJ294" s="1"/>
      <c r="DK294" s="1"/>
      <c r="DO294" s="1"/>
      <c r="DP294" s="1"/>
      <c r="DQ294" s="1"/>
      <c r="DS294" s="1"/>
      <c r="DT294" s="1"/>
      <c r="DU294" s="1"/>
    </row>
    <row r="295" spans="1:125">
      <c r="A295" s="225"/>
      <c r="B295" s="278" t="s">
        <v>100</v>
      </c>
      <c r="C295" s="275" t="s">
        <v>99</v>
      </c>
      <c r="D295" s="1038" t="s">
        <v>98</v>
      </c>
      <c r="E295" s="1038"/>
      <c r="F295" s="1039" t="s">
        <v>396</v>
      </c>
      <c r="G295" s="1039"/>
      <c r="H295" s="1039"/>
      <c r="I295" s="1039"/>
      <c r="J295" s="277" t="s">
        <v>395</v>
      </c>
      <c r="K295" s="1040" t="s">
        <v>394</v>
      </c>
      <c r="L295" s="1040"/>
      <c r="M295" s="275" t="s">
        <v>91</v>
      </c>
      <c r="N295" s="276" t="s">
        <v>90</v>
      </c>
      <c r="O295" s="275" t="s">
        <v>89</v>
      </c>
      <c r="P295" s="274" t="s">
        <v>340</v>
      </c>
      <c r="AD295" s="224"/>
      <c r="AJ295" s="215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T295" s="1"/>
      <c r="BU295" s="1"/>
      <c r="BV295" s="1"/>
      <c r="BW295" s="1"/>
      <c r="BX295" s="1"/>
      <c r="BY295" s="1"/>
      <c r="BZ295" s="1"/>
      <c r="CA295" s="1"/>
      <c r="CB295" s="1"/>
      <c r="CD295" s="1"/>
      <c r="CE295" s="1"/>
      <c r="CF295" s="1"/>
      <c r="CG295" s="1"/>
      <c r="CH295" s="1"/>
      <c r="CI295" s="1"/>
      <c r="CJ295" s="1"/>
      <c r="CK295" s="1"/>
      <c r="CL295" s="1"/>
      <c r="CO295" s="1"/>
      <c r="CP295" s="1"/>
      <c r="CQ295" s="1"/>
      <c r="CS295" s="1"/>
      <c r="CT295" s="1"/>
      <c r="CU295" s="1"/>
      <c r="CV295" s="1"/>
      <c r="CY295" s="1"/>
      <c r="CZ295" s="1"/>
      <c r="DA295" s="1"/>
      <c r="DE295" s="1"/>
      <c r="DF295" s="1"/>
      <c r="DG295" s="1"/>
      <c r="DI295" s="1"/>
      <c r="DJ295" s="1"/>
      <c r="DK295" s="1"/>
      <c r="DO295" s="1"/>
      <c r="DP295" s="1"/>
      <c r="DQ295" s="1"/>
      <c r="DS295" s="1"/>
      <c r="DT295" s="1"/>
      <c r="DU295" s="1"/>
    </row>
    <row r="296" spans="1:125">
      <c r="A296" s="225"/>
      <c r="B296" s="273">
        <v>6</v>
      </c>
      <c r="C296" s="127" t="s">
        <v>499</v>
      </c>
      <c r="D296" s="270" t="s">
        <v>498</v>
      </c>
      <c r="E296" s="270" t="s">
        <v>497</v>
      </c>
      <c r="F296" s="181" t="s">
        <v>495</v>
      </c>
      <c r="G296" s="181" t="s">
        <v>490</v>
      </c>
      <c r="H296" s="181" t="s">
        <v>489</v>
      </c>
      <c r="I296" s="181" t="s">
        <v>488</v>
      </c>
      <c r="J296" s="282">
        <v>2547.44</v>
      </c>
      <c r="K296" s="48">
        <v>39845</v>
      </c>
      <c r="L296" s="48">
        <v>39872</v>
      </c>
      <c r="M296" s="127" t="s">
        <v>385</v>
      </c>
      <c r="N296" s="97">
        <v>39844</v>
      </c>
      <c r="O296" s="86">
        <v>39477</v>
      </c>
      <c r="P296" s="267">
        <v>39398</v>
      </c>
      <c r="AJ296" s="215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T296" s="1"/>
      <c r="BU296" s="1"/>
      <c r="BV296" s="1"/>
      <c r="BW296" s="1"/>
      <c r="BX296" s="1"/>
      <c r="BY296" s="1"/>
      <c r="BZ296" s="1"/>
      <c r="CA296" s="1"/>
      <c r="CB296" s="1"/>
      <c r="CD296" s="1"/>
      <c r="CE296" s="1"/>
      <c r="CF296" s="1"/>
      <c r="CG296" s="1"/>
      <c r="CH296" s="1"/>
      <c r="CI296" s="1"/>
      <c r="CJ296" s="1"/>
      <c r="CK296" s="1"/>
      <c r="CL296" s="1"/>
      <c r="CO296" s="1"/>
      <c r="CP296" s="1"/>
      <c r="CQ296" s="1"/>
      <c r="CS296" s="1"/>
      <c r="CT296" s="1"/>
      <c r="CU296" s="1"/>
      <c r="CV296" s="1"/>
      <c r="CY296" s="1"/>
      <c r="CZ296" s="1"/>
      <c r="DA296" s="1"/>
      <c r="DE296" s="1"/>
      <c r="DF296" s="1"/>
      <c r="DG296" s="1"/>
      <c r="DI296" s="1"/>
      <c r="DJ296" s="1"/>
      <c r="DK296" s="1"/>
      <c r="DO296" s="1"/>
      <c r="DP296" s="1"/>
      <c r="DQ296" s="1"/>
      <c r="DS296" s="1"/>
      <c r="DT296" s="1"/>
      <c r="DU296" s="1"/>
    </row>
    <row r="297" spans="1:125">
      <c r="A297" s="225"/>
      <c r="B297" s="273">
        <v>7</v>
      </c>
      <c r="C297" s="127" t="s">
        <v>11</v>
      </c>
      <c r="D297" s="270" t="s">
        <v>10</v>
      </c>
      <c r="E297" s="270" t="s">
        <v>9</v>
      </c>
      <c r="F297" s="181" t="s">
        <v>495</v>
      </c>
      <c r="G297" s="181" t="s">
        <v>490</v>
      </c>
      <c r="H297" s="181" t="s">
        <v>489</v>
      </c>
      <c r="I297" s="181" t="s">
        <v>488</v>
      </c>
      <c r="J297" s="282">
        <v>1065.72</v>
      </c>
      <c r="K297" s="48">
        <v>39845</v>
      </c>
      <c r="L297" s="48">
        <v>39872</v>
      </c>
      <c r="M297" s="127" t="s">
        <v>450</v>
      </c>
      <c r="N297" s="97">
        <v>39844</v>
      </c>
      <c r="O297" s="86">
        <v>39477</v>
      </c>
      <c r="P297" s="267">
        <v>37263</v>
      </c>
      <c r="AJ297" s="215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T297" s="1"/>
      <c r="BU297" s="1"/>
      <c r="BV297" s="1"/>
      <c r="BW297" s="1"/>
      <c r="BX297" s="1"/>
      <c r="BY297" s="1"/>
      <c r="BZ297" s="1"/>
      <c r="CA297" s="1"/>
      <c r="CB297" s="1"/>
      <c r="CD297" s="1"/>
      <c r="CE297" s="1"/>
      <c r="CF297" s="1"/>
      <c r="CG297" s="1"/>
      <c r="CH297" s="1"/>
      <c r="CI297" s="1"/>
      <c r="CJ297" s="1"/>
      <c r="CK297" s="1"/>
      <c r="CL297" s="1"/>
      <c r="CO297" s="1"/>
      <c r="CP297" s="1"/>
      <c r="CQ297" s="1"/>
      <c r="CS297" s="1"/>
      <c r="CT297" s="1"/>
      <c r="CU297" s="1"/>
      <c r="CV297" s="1"/>
      <c r="CY297" s="1"/>
      <c r="CZ297" s="1"/>
      <c r="DA297" s="1"/>
      <c r="DE297" s="1"/>
      <c r="DF297" s="1"/>
      <c r="DG297" s="1"/>
      <c r="DI297" s="1"/>
      <c r="DJ297" s="1"/>
      <c r="DK297" s="1"/>
      <c r="DO297" s="1"/>
      <c r="DP297" s="1"/>
      <c r="DQ297" s="1"/>
      <c r="DS297" s="1"/>
      <c r="DT297" s="1"/>
      <c r="DU297" s="1"/>
    </row>
    <row r="298" spans="1:125">
      <c r="A298" s="225"/>
      <c r="B298" s="273">
        <v>8</v>
      </c>
      <c r="C298" s="28" t="s">
        <v>339</v>
      </c>
      <c r="D298" s="270" t="s">
        <v>457</v>
      </c>
      <c r="E298" s="270" t="s">
        <v>338</v>
      </c>
      <c r="F298" s="181" t="s">
        <v>496</v>
      </c>
      <c r="G298" s="181" t="s">
        <v>495</v>
      </c>
      <c r="H298" s="181" t="s">
        <v>490</v>
      </c>
      <c r="I298" s="181" t="s">
        <v>489</v>
      </c>
      <c r="J298" s="282">
        <v>718.74</v>
      </c>
      <c r="K298" s="48">
        <v>39845</v>
      </c>
      <c r="L298" s="48">
        <v>39872</v>
      </c>
      <c r="M298" s="127" t="s">
        <v>450</v>
      </c>
      <c r="N298" s="97">
        <v>39844</v>
      </c>
      <c r="O298" s="86">
        <v>39477</v>
      </c>
      <c r="P298" s="267">
        <v>38365</v>
      </c>
      <c r="AJ298" s="215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T298" s="1"/>
      <c r="BU298" s="1"/>
      <c r="BV298" s="1"/>
      <c r="BW298" s="1"/>
      <c r="BX298" s="1"/>
      <c r="BY298" s="1"/>
      <c r="BZ298" s="1"/>
      <c r="CA298" s="1"/>
      <c r="CB298" s="1"/>
      <c r="CD298" s="1"/>
      <c r="CE298" s="1"/>
      <c r="CF298" s="1"/>
      <c r="CG298" s="1"/>
      <c r="CH298" s="1"/>
      <c r="CI298" s="1"/>
      <c r="CJ298" s="1"/>
      <c r="CK298" s="1"/>
      <c r="CL298" s="1"/>
      <c r="CO298" s="1"/>
      <c r="CP298" s="1"/>
      <c r="CQ298" s="1"/>
      <c r="CS298" s="1"/>
      <c r="CT298" s="1"/>
      <c r="CU298" s="1"/>
      <c r="CV298" s="1"/>
      <c r="CY298" s="1"/>
      <c r="CZ298" s="1"/>
      <c r="DA298" s="1"/>
      <c r="DE298" s="1"/>
      <c r="DF298" s="1"/>
      <c r="DG298" s="1"/>
      <c r="DI298" s="1"/>
      <c r="DJ298" s="1"/>
      <c r="DK298" s="1"/>
      <c r="DO298" s="1"/>
      <c r="DP298" s="1"/>
      <c r="DQ298" s="1"/>
      <c r="DS298" s="1"/>
      <c r="DT298" s="1"/>
      <c r="DU298" s="1"/>
    </row>
    <row r="299" spans="1:125">
      <c r="A299" s="225"/>
      <c r="B299" s="273">
        <v>9</v>
      </c>
      <c r="C299" s="127" t="s">
        <v>494</v>
      </c>
      <c r="D299" s="270" t="s">
        <v>493</v>
      </c>
      <c r="E299" s="270" t="s">
        <v>492</v>
      </c>
      <c r="F299" s="283" t="s">
        <v>491</v>
      </c>
      <c r="G299" s="181" t="s">
        <v>490</v>
      </c>
      <c r="H299" s="181" t="s">
        <v>489</v>
      </c>
      <c r="I299" s="181" t="s">
        <v>488</v>
      </c>
      <c r="J299" s="282">
        <v>2185.39</v>
      </c>
      <c r="K299" s="48">
        <v>39845</v>
      </c>
      <c r="L299" s="48">
        <v>39872</v>
      </c>
      <c r="M299" s="127" t="s">
        <v>385</v>
      </c>
      <c r="N299" s="97">
        <v>39844</v>
      </c>
      <c r="O299" s="86">
        <v>39477</v>
      </c>
      <c r="P299" s="267">
        <v>39398</v>
      </c>
      <c r="AJ299" s="215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T299" s="1"/>
      <c r="BU299" s="1"/>
      <c r="BV299" s="1"/>
      <c r="BW299" s="1"/>
      <c r="BX299" s="1"/>
      <c r="BY299" s="1"/>
      <c r="BZ299" s="1"/>
      <c r="CA299" s="1"/>
      <c r="CB299" s="1"/>
      <c r="CD299" s="1"/>
      <c r="CE299" s="1"/>
      <c r="CF299" s="1"/>
      <c r="CG299" s="1"/>
      <c r="CH299" s="1"/>
      <c r="CI299" s="1"/>
      <c r="CJ299" s="1"/>
      <c r="CK299" s="1"/>
      <c r="CL299" s="1"/>
      <c r="CO299" s="1"/>
      <c r="CP299" s="1"/>
      <c r="CQ299" s="1"/>
      <c r="CS299" s="1"/>
      <c r="CT299" s="1"/>
      <c r="CU299" s="1"/>
      <c r="CV299" s="1"/>
      <c r="CY299" s="1"/>
      <c r="CZ299" s="1"/>
      <c r="DA299" s="1"/>
      <c r="DE299" s="1"/>
      <c r="DF299" s="1"/>
      <c r="DG299" s="1"/>
      <c r="DI299" s="1"/>
      <c r="DJ299" s="1"/>
      <c r="DK299" s="1"/>
      <c r="DO299" s="1"/>
      <c r="DP299" s="1"/>
      <c r="DQ299" s="1"/>
      <c r="DS299" s="1"/>
      <c r="DT299" s="1"/>
      <c r="DU299" s="1"/>
    </row>
    <row r="300" spans="1:125">
      <c r="A300" s="225"/>
      <c r="B300" s="278" t="s">
        <v>100</v>
      </c>
      <c r="C300" s="275" t="s">
        <v>99</v>
      </c>
      <c r="D300" s="1038" t="s">
        <v>98</v>
      </c>
      <c r="E300" s="1038"/>
      <c r="F300" s="1039" t="s">
        <v>396</v>
      </c>
      <c r="G300" s="1039"/>
      <c r="H300" s="1039"/>
      <c r="I300" s="1039"/>
      <c r="J300" s="277" t="s">
        <v>395</v>
      </c>
      <c r="K300" s="1040" t="s">
        <v>394</v>
      </c>
      <c r="L300" s="1040"/>
      <c r="M300" s="275" t="s">
        <v>91</v>
      </c>
      <c r="N300" s="276" t="s">
        <v>90</v>
      </c>
      <c r="O300" s="275" t="s">
        <v>89</v>
      </c>
      <c r="P300" s="274" t="s">
        <v>340</v>
      </c>
      <c r="AJ300" s="215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T300" s="1"/>
      <c r="BU300" s="1"/>
      <c r="BV300" s="1"/>
      <c r="BW300" s="1"/>
      <c r="BX300" s="1"/>
      <c r="BY300" s="1"/>
      <c r="BZ300" s="1"/>
      <c r="CA300" s="1"/>
      <c r="CB300" s="1"/>
      <c r="CD300" s="1"/>
      <c r="CE300" s="1"/>
      <c r="CF300" s="1"/>
      <c r="CG300" s="1"/>
      <c r="CH300" s="1"/>
      <c r="CI300" s="1"/>
      <c r="CJ300" s="1"/>
      <c r="CK300" s="1"/>
      <c r="CL300" s="1"/>
      <c r="CO300" s="1"/>
      <c r="CP300" s="1"/>
      <c r="CQ300" s="1"/>
      <c r="CS300" s="1"/>
      <c r="CT300" s="1"/>
      <c r="CU300" s="1"/>
      <c r="CV300" s="1"/>
      <c r="CY300" s="1"/>
      <c r="CZ300" s="1"/>
      <c r="DA300" s="1"/>
      <c r="DE300" s="1"/>
      <c r="DF300" s="1"/>
      <c r="DG300" s="1"/>
      <c r="DI300" s="1"/>
      <c r="DJ300" s="1"/>
      <c r="DK300" s="1"/>
      <c r="DO300" s="1"/>
      <c r="DP300" s="1"/>
      <c r="DQ300" s="1"/>
      <c r="DS300" s="1"/>
      <c r="DT300" s="1"/>
      <c r="DU300" s="1"/>
    </row>
    <row r="301" spans="1:125">
      <c r="A301" s="225"/>
      <c r="B301" s="273">
        <v>10</v>
      </c>
      <c r="C301" s="46" t="s">
        <v>438</v>
      </c>
      <c r="D301" s="270" t="s">
        <v>437</v>
      </c>
      <c r="E301" s="270" t="s">
        <v>436</v>
      </c>
      <c r="F301" s="1074" t="s">
        <v>231</v>
      </c>
      <c r="G301" s="1074"/>
      <c r="H301" s="1074" t="s">
        <v>330</v>
      </c>
      <c r="I301" s="1074"/>
      <c r="J301" s="282">
        <v>478.5</v>
      </c>
      <c r="K301" s="48">
        <v>39873</v>
      </c>
      <c r="L301" s="48">
        <v>39903</v>
      </c>
      <c r="M301" s="127" t="s">
        <v>450</v>
      </c>
      <c r="N301" s="97">
        <v>39872</v>
      </c>
      <c r="O301" s="86">
        <v>39872</v>
      </c>
      <c r="P301" s="267">
        <v>39098</v>
      </c>
      <c r="AJ301" s="215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T301" s="1"/>
      <c r="BU301" s="1"/>
      <c r="BV301" s="1"/>
      <c r="BW301" s="1"/>
      <c r="BX301" s="1"/>
      <c r="BY301" s="1"/>
      <c r="BZ301" s="1"/>
      <c r="CA301" s="1"/>
      <c r="CB301" s="1"/>
      <c r="CD301" s="1"/>
      <c r="CE301" s="1"/>
      <c r="CF301" s="1"/>
      <c r="CG301" s="1"/>
      <c r="CH301" s="1"/>
      <c r="CI301" s="1"/>
      <c r="CJ301" s="1"/>
      <c r="CK301" s="1"/>
      <c r="CL301" s="1"/>
      <c r="CO301" s="1"/>
      <c r="CP301" s="1"/>
      <c r="CQ301" s="1"/>
      <c r="CS301" s="1"/>
      <c r="CT301" s="1"/>
      <c r="CU301" s="1"/>
      <c r="CV301" s="1"/>
      <c r="CY301" s="1"/>
      <c r="CZ301" s="1"/>
      <c r="DA301" s="1"/>
      <c r="DE301" s="1"/>
      <c r="DF301" s="1"/>
      <c r="DG301" s="1"/>
      <c r="DI301" s="1"/>
      <c r="DJ301" s="1"/>
      <c r="DK301" s="1"/>
      <c r="DO301" s="1"/>
      <c r="DP301" s="1"/>
      <c r="DQ301" s="1"/>
      <c r="DS301" s="1"/>
      <c r="DT301" s="1"/>
      <c r="DU301" s="1"/>
    </row>
    <row r="302" spans="1:125">
      <c r="A302" s="225"/>
      <c r="B302" s="273">
        <v>11</v>
      </c>
      <c r="C302" s="46" t="s">
        <v>411</v>
      </c>
      <c r="D302" s="270" t="s">
        <v>487</v>
      </c>
      <c r="E302" s="270" t="s">
        <v>410</v>
      </c>
      <c r="F302" s="1074" t="s">
        <v>231</v>
      </c>
      <c r="G302" s="1074"/>
      <c r="H302" s="1074" t="s">
        <v>330</v>
      </c>
      <c r="I302" s="1074"/>
      <c r="J302" s="282">
        <v>626.4</v>
      </c>
      <c r="K302" s="48">
        <v>39873</v>
      </c>
      <c r="L302" s="48">
        <v>39903</v>
      </c>
      <c r="M302" s="127" t="s">
        <v>450</v>
      </c>
      <c r="N302" s="97">
        <v>39872</v>
      </c>
      <c r="O302" s="86">
        <v>39872</v>
      </c>
      <c r="P302" s="267">
        <v>39157</v>
      </c>
      <c r="Q302" s="265"/>
      <c r="AJ302" s="215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T302" s="1"/>
      <c r="BU302" s="1"/>
      <c r="BV302" s="1"/>
      <c r="BW302" s="1"/>
      <c r="BX302" s="1"/>
      <c r="BY302" s="1"/>
      <c r="BZ302" s="1"/>
      <c r="CA302" s="1"/>
      <c r="CB302" s="1"/>
      <c r="CD302" s="1"/>
      <c r="CE302" s="1"/>
      <c r="CF302" s="1"/>
      <c r="CG302" s="1"/>
      <c r="CH302" s="1"/>
      <c r="CI302" s="1"/>
      <c r="CJ302" s="1"/>
      <c r="CK302" s="1"/>
      <c r="CL302" s="1"/>
      <c r="CO302" s="1"/>
      <c r="CP302" s="1"/>
      <c r="CQ302" s="1"/>
      <c r="CS302" s="1"/>
      <c r="CT302" s="1"/>
      <c r="CU302" s="1"/>
      <c r="CV302" s="1"/>
      <c r="CY302" s="1"/>
      <c r="CZ302" s="1"/>
      <c r="DA302" s="1"/>
      <c r="DE302" s="1"/>
      <c r="DF302" s="1"/>
      <c r="DG302" s="1"/>
      <c r="DI302" s="1"/>
      <c r="DJ302" s="1"/>
      <c r="DK302" s="1"/>
      <c r="DO302" s="1"/>
      <c r="DP302" s="1"/>
      <c r="DQ302" s="1"/>
      <c r="DS302" s="1"/>
      <c r="DT302" s="1"/>
      <c r="DU302" s="1"/>
    </row>
    <row r="303" spans="1:125">
      <c r="A303" s="225"/>
      <c r="B303" s="273">
        <v>12</v>
      </c>
      <c r="C303" s="127" t="s">
        <v>7</v>
      </c>
      <c r="D303" s="270" t="s">
        <v>6</v>
      </c>
      <c r="E303" s="270" t="s">
        <v>5</v>
      </c>
      <c r="F303" s="181" t="s">
        <v>486</v>
      </c>
      <c r="G303" s="181" t="s">
        <v>485</v>
      </c>
      <c r="H303" s="181" t="s">
        <v>484</v>
      </c>
      <c r="I303" s="181" t="s">
        <v>483</v>
      </c>
      <c r="J303" s="282">
        <v>1385.94</v>
      </c>
      <c r="K303" s="48">
        <v>39873</v>
      </c>
      <c r="L303" s="48">
        <v>39903</v>
      </c>
      <c r="M303" s="127" t="s">
        <v>450</v>
      </c>
      <c r="N303" s="97">
        <v>39872</v>
      </c>
      <c r="O303" s="86">
        <v>39872</v>
      </c>
      <c r="P303" s="267">
        <v>39476</v>
      </c>
      <c r="Q303" s="265"/>
      <c r="AJ303" s="215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T303" s="1"/>
      <c r="BU303" s="1"/>
      <c r="BV303" s="1"/>
      <c r="BW303" s="1"/>
      <c r="BX303" s="1"/>
      <c r="BY303" s="1"/>
      <c r="BZ303" s="1"/>
      <c r="CA303" s="1"/>
      <c r="CB303" s="1"/>
      <c r="CD303" s="1"/>
      <c r="CE303" s="1"/>
      <c r="CF303" s="1"/>
      <c r="CG303" s="1"/>
      <c r="CH303" s="1"/>
      <c r="CI303" s="1"/>
      <c r="CJ303" s="1"/>
      <c r="CK303" s="1"/>
      <c r="CL303" s="1"/>
      <c r="CO303" s="1"/>
      <c r="CP303" s="1"/>
      <c r="CQ303" s="1"/>
      <c r="CS303" s="1"/>
      <c r="CT303" s="1"/>
      <c r="CU303" s="1"/>
      <c r="CV303" s="1"/>
      <c r="CY303" s="1"/>
      <c r="CZ303" s="1"/>
      <c r="DA303" s="1"/>
      <c r="DE303" s="1"/>
      <c r="DF303" s="1"/>
      <c r="DG303" s="1"/>
      <c r="DI303" s="1"/>
      <c r="DJ303" s="1"/>
      <c r="DK303" s="1"/>
      <c r="DO303" s="1"/>
      <c r="DP303" s="1"/>
      <c r="DQ303" s="1"/>
      <c r="DS303" s="1"/>
      <c r="DT303" s="1"/>
      <c r="DU303" s="1"/>
    </row>
    <row r="304" spans="1:125">
      <c r="A304" s="225"/>
      <c r="B304" s="273">
        <v>13</v>
      </c>
      <c r="C304" s="127" t="s">
        <v>142</v>
      </c>
      <c r="D304" s="270" t="s">
        <v>141</v>
      </c>
      <c r="E304" s="270" t="s">
        <v>140</v>
      </c>
      <c r="F304" s="181" t="s">
        <v>486</v>
      </c>
      <c r="G304" s="181" t="s">
        <v>485</v>
      </c>
      <c r="H304" s="181" t="s">
        <v>484</v>
      </c>
      <c r="I304" s="181" t="s">
        <v>483</v>
      </c>
      <c r="J304" s="282">
        <v>1077.8800000000001</v>
      </c>
      <c r="K304" s="48">
        <v>39873</v>
      </c>
      <c r="L304" s="48">
        <v>39903</v>
      </c>
      <c r="M304" s="127" t="s">
        <v>450</v>
      </c>
      <c r="N304" s="97">
        <v>39872</v>
      </c>
      <c r="O304" s="86">
        <v>39872</v>
      </c>
      <c r="P304" s="267">
        <v>37663</v>
      </c>
      <c r="AD304" s="251"/>
      <c r="AJ304" s="215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T304" s="1"/>
      <c r="BU304" s="1"/>
      <c r="BV304" s="1"/>
      <c r="BW304" s="1"/>
      <c r="BX304" s="1"/>
      <c r="BY304" s="1"/>
      <c r="BZ304" s="1"/>
      <c r="CA304" s="1"/>
      <c r="CB304" s="1"/>
      <c r="CD304" s="1"/>
      <c r="CE304" s="1"/>
      <c r="CF304" s="1"/>
      <c r="CG304" s="1"/>
      <c r="CH304" s="1"/>
      <c r="CI304" s="1"/>
      <c r="CJ304" s="1"/>
      <c r="CK304" s="1"/>
      <c r="CL304" s="1"/>
      <c r="CO304" s="1"/>
      <c r="CP304" s="1"/>
      <c r="CQ304" s="1"/>
      <c r="CS304" s="1"/>
      <c r="CT304" s="1"/>
      <c r="CU304" s="1"/>
      <c r="CV304" s="1"/>
      <c r="CY304" s="1"/>
      <c r="CZ304" s="1"/>
      <c r="DA304" s="1"/>
      <c r="DE304" s="1"/>
      <c r="DF304" s="1"/>
      <c r="DG304" s="1"/>
      <c r="DI304" s="1"/>
      <c r="DJ304" s="1"/>
      <c r="DK304" s="1"/>
      <c r="DO304" s="1"/>
      <c r="DP304" s="1"/>
      <c r="DQ304" s="1"/>
      <c r="DS304" s="1"/>
      <c r="DT304" s="1"/>
      <c r="DU304" s="1"/>
    </row>
    <row r="305" spans="1:125">
      <c r="A305" s="225"/>
      <c r="B305" s="273">
        <v>14</v>
      </c>
      <c r="C305" s="28" t="s">
        <v>420</v>
      </c>
      <c r="D305" s="270" t="s">
        <v>419</v>
      </c>
      <c r="E305" s="270" t="s">
        <v>418</v>
      </c>
      <c r="F305" s="181" t="s">
        <v>486</v>
      </c>
      <c r="G305" s="67" t="s">
        <v>485</v>
      </c>
      <c r="H305" s="67" t="s">
        <v>484</v>
      </c>
      <c r="I305" s="67" t="s">
        <v>483</v>
      </c>
      <c r="J305" s="282">
        <v>587.25</v>
      </c>
      <c r="K305" s="48">
        <v>39873</v>
      </c>
      <c r="L305" s="48">
        <v>39903</v>
      </c>
      <c r="M305" s="127" t="s">
        <v>450</v>
      </c>
      <c r="N305" s="97">
        <v>39872</v>
      </c>
      <c r="O305" s="86">
        <v>39872</v>
      </c>
      <c r="P305" s="267">
        <v>39114</v>
      </c>
      <c r="AJ305" s="215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T305" s="1"/>
      <c r="BU305" s="1"/>
      <c r="BV305" s="1"/>
      <c r="BW305" s="1"/>
      <c r="BX305" s="1"/>
      <c r="BY305" s="1"/>
      <c r="BZ305" s="1"/>
      <c r="CA305" s="1"/>
      <c r="CB305" s="1"/>
      <c r="CD305" s="1"/>
      <c r="CE305" s="1"/>
      <c r="CF305" s="1"/>
      <c r="CG305" s="1"/>
      <c r="CH305" s="1"/>
      <c r="CI305" s="1"/>
      <c r="CJ305" s="1"/>
      <c r="CK305" s="1"/>
      <c r="CL305" s="1"/>
      <c r="CO305" s="1"/>
      <c r="CP305" s="1"/>
      <c r="CQ305" s="1"/>
      <c r="CS305" s="1"/>
      <c r="CT305" s="1"/>
      <c r="CU305" s="1"/>
      <c r="CV305" s="1"/>
      <c r="CY305" s="1"/>
      <c r="CZ305" s="1"/>
      <c r="DA305" s="1"/>
      <c r="DE305" s="1"/>
      <c r="DF305" s="1"/>
      <c r="DG305" s="1"/>
      <c r="DI305" s="1"/>
      <c r="DJ305" s="1"/>
      <c r="DK305" s="1"/>
      <c r="DO305" s="1"/>
      <c r="DP305" s="1"/>
      <c r="DQ305" s="1"/>
      <c r="DS305" s="1"/>
      <c r="DT305" s="1"/>
      <c r="DU305" s="1"/>
    </row>
    <row r="306" spans="1:125">
      <c r="A306" s="225"/>
      <c r="B306" s="273">
        <v>15</v>
      </c>
      <c r="C306" s="28" t="s">
        <v>314</v>
      </c>
      <c r="D306" s="270" t="s">
        <v>313</v>
      </c>
      <c r="E306" s="270" t="s">
        <v>312</v>
      </c>
      <c r="F306" s="181" t="s">
        <v>486</v>
      </c>
      <c r="G306" s="181" t="s">
        <v>485</v>
      </c>
      <c r="H306" s="181" t="s">
        <v>484</v>
      </c>
      <c r="I306" s="181" t="s">
        <v>483</v>
      </c>
      <c r="J306" s="282">
        <v>639.45000000000005</v>
      </c>
      <c r="K306" s="48">
        <v>39873</v>
      </c>
      <c r="L306" s="48">
        <v>39903</v>
      </c>
      <c r="M306" s="127" t="s">
        <v>450</v>
      </c>
      <c r="N306" s="97">
        <v>39872</v>
      </c>
      <c r="O306" s="86">
        <v>39872</v>
      </c>
      <c r="P306" s="267">
        <v>38393</v>
      </c>
      <c r="AJ306" s="215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T306" s="1"/>
      <c r="BU306" s="1"/>
      <c r="BV306" s="1"/>
      <c r="BW306" s="1"/>
      <c r="BX306" s="1"/>
      <c r="BY306" s="1"/>
      <c r="BZ306" s="1"/>
      <c r="CA306" s="1"/>
      <c r="CB306" s="1"/>
      <c r="CD306" s="1"/>
      <c r="CE306" s="1"/>
      <c r="CF306" s="1"/>
      <c r="CG306" s="1"/>
      <c r="CH306" s="1"/>
      <c r="CI306" s="1"/>
      <c r="CJ306" s="1"/>
      <c r="CK306" s="1"/>
      <c r="CL306" s="1"/>
      <c r="CO306" s="1"/>
      <c r="CP306" s="1"/>
      <c r="CQ306" s="1"/>
      <c r="CS306" s="1"/>
      <c r="CT306" s="1"/>
      <c r="CU306" s="1"/>
      <c r="CV306" s="1"/>
      <c r="CY306" s="1"/>
      <c r="CZ306" s="1"/>
      <c r="DA306" s="1"/>
      <c r="DE306" s="1"/>
      <c r="DF306" s="1"/>
      <c r="DG306" s="1"/>
      <c r="DI306" s="1"/>
      <c r="DJ306" s="1"/>
      <c r="DK306" s="1"/>
      <c r="DO306" s="1"/>
      <c r="DP306" s="1"/>
      <c r="DQ306" s="1"/>
      <c r="DS306" s="1"/>
      <c r="DT306" s="1"/>
      <c r="DU306" s="1"/>
    </row>
    <row r="307" spans="1:125">
      <c r="A307" s="225"/>
      <c r="B307" s="278" t="s">
        <v>100</v>
      </c>
      <c r="C307" s="275" t="s">
        <v>99</v>
      </c>
      <c r="D307" s="1038" t="s">
        <v>98</v>
      </c>
      <c r="E307" s="1038"/>
      <c r="F307" s="1039" t="s">
        <v>396</v>
      </c>
      <c r="G307" s="1039"/>
      <c r="H307" s="1039"/>
      <c r="I307" s="1039"/>
      <c r="J307" s="277" t="s">
        <v>395</v>
      </c>
      <c r="K307" s="1040" t="s">
        <v>394</v>
      </c>
      <c r="L307" s="1040"/>
      <c r="M307" s="275" t="s">
        <v>91</v>
      </c>
      <c r="N307" s="276" t="s">
        <v>90</v>
      </c>
      <c r="O307" s="275" t="s">
        <v>89</v>
      </c>
      <c r="P307" s="274" t="s">
        <v>340</v>
      </c>
      <c r="AJ307" s="215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T307" s="1"/>
      <c r="BU307" s="1"/>
      <c r="BV307" s="1"/>
      <c r="BW307" s="1"/>
      <c r="BX307" s="1"/>
      <c r="BY307" s="1"/>
      <c r="BZ307" s="1"/>
      <c r="CA307" s="1"/>
      <c r="CB307" s="1"/>
      <c r="CD307" s="1"/>
      <c r="CE307" s="1"/>
      <c r="CF307" s="1"/>
      <c r="CG307" s="1"/>
      <c r="CH307" s="1"/>
      <c r="CI307" s="1"/>
      <c r="CJ307" s="1"/>
      <c r="CK307" s="1"/>
      <c r="CL307" s="1"/>
      <c r="CO307" s="1"/>
      <c r="CP307" s="1"/>
      <c r="CQ307" s="1"/>
      <c r="CS307" s="1"/>
      <c r="CT307" s="1"/>
      <c r="CU307" s="1"/>
      <c r="CV307" s="1"/>
      <c r="CY307" s="1"/>
      <c r="CZ307" s="1"/>
      <c r="DA307" s="1"/>
      <c r="DE307" s="1"/>
      <c r="DF307" s="1"/>
      <c r="DG307" s="1"/>
      <c r="DI307" s="1"/>
      <c r="DJ307" s="1"/>
      <c r="DK307" s="1"/>
      <c r="DO307" s="1"/>
      <c r="DP307" s="1"/>
      <c r="DQ307" s="1"/>
      <c r="DS307" s="1"/>
      <c r="DT307" s="1"/>
      <c r="DU307" s="1"/>
    </row>
    <row r="308" spans="1:125">
      <c r="A308" s="225"/>
      <c r="B308" s="273">
        <v>16</v>
      </c>
      <c r="C308" s="127" t="s">
        <v>482</v>
      </c>
      <c r="D308" s="270" t="s">
        <v>481</v>
      </c>
      <c r="E308" s="270" t="s">
        <v>480</v>
      </c>
      <c r="F308" s="181" t="s">
        <v>471</v>
      </c>
      <c r="G308" s="181" t="s">
        <v>470</v>
      </c>
      <c r="H308" s="181" t="s">
        <v>469</v>
      </c>
      <c r="I308" s="181" t="s">
        <v>477</v>
      </c>
      <c r="J308" s="269">
        <v>1664.37</v>
      </c>
      <c r="K308" s="48">
        <v>39904</v>
      </c>
      <c r="L308" s="48">
        <v>39933</v>
      </c>
      <c r="M308" s="127" t="s">
        <v>450</v>
      </c>
      <c r="N308" s="97">
        <v>39904</v>
      </c>
      <c r="O308" s="86">
        <v>39904</v>
      </c>
      <c r="P308" s="267">
        <v>39510</v>
      </c>
      <c r="AJ308" s="215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T308" s="1"/>
      <c r="BU308" s="1"/>
      <c r="BV308" s="1"/>
      <c r="BW308" s="1"/>
      <c r="BX308" s="1"/>
      <c r="BY308" s="1"/>
      <c r="BZ308" s="1"/>
      <c r="CA308" s="1"/>
      <c r="CB308" s="1"/>
      <c r="CD308" s="1"/>
      <c r="CE308" s="1"/>
      <c r="CF308" s="1"/>
      <c r="CG308" s="1"/>
      <c r="CH308" s="1"/>
      <c r="CI308" s="1"/>
      <c r="CJ308" s="1"/>
      <c r="CK308" s="1"/>
      <c r="CL308" s="1"/>
      <c r="CO308" s="1"/>
      <c r="CP308" s="1"/>
      <c r="CQ308" s="1"/>
      <c r="CS308" s="1"/>
      <c r="CT308" s="1"/>
      <c r="CU308" s="1"/>
      <c r="CV308" s="1"/>
      <c r="CY308" s="1"/>
      <c r="CZ308" s="1"/>
      <c r="DA308" s="1"/>
      <c r="DE308" s="1"/>
      <c r="DF308" s="1"/>
      <c r="DG308" s="1"/>
      <c r="DI308" s="1"/>
      <c r="DJ308" s="1"/>
      <c r="DK308" s="1"/>
      <c r="DO308" s="1"/>
      <c r="DP308" s="1"/>
      <c r="DQ308" s="1"/>
      <c r="DS308" s="1"/>
      <c r="DT308" s="1"/>
      <c r="DU308" s="1"/>
    </row>
    <row r="309" spans="1:125">
      <c r="A309" s="225"/>
      <c r="B309" s="273">
        <v>17</v>
      </c>
      <c r="C309" s="127" t="s">
        <v>479</v>
      </c>
      <c r="D309" s="270" t="s">
        <v>141</v>
      </c>
      <c r="E309" s="281" t="s">
        <v>478</v>
      </c>
      <c r="F309" s="181" t="s">
        <v>471</v>
      </c>
      <c r="G309" s="181" t="s">
        <v>470</v>
      </c>
      <c r="H309" s="181" t="s">
        <v>469</v>
      </c>
      <c r="I309" s="181" t="s">
        <v>477</v>
      </c>
      <c r="J309" s="269">
        <v>1917.85</v>
      </c>
      <c r="K309" s="48">
        <v>39904</v>
      </c>
      <c r="L309" s="48">
        <v>39933</v>
      </c>
      <c r="M309" s="127" t="s">
        <v>450</v>
      </c>
      <c r="N309" s="97">
        <v>39904</v>
      </c>
      <c r="O309" s="86">
        <v>39904</v>
      </c>
      <c r="P309" s="267">
        <v>39510</v>
      </c>
      <c r="AJ309" s="215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T309" s="1"/>
      <c r="BU309" s="1"/>
      <c r="BV309" s="1"/>
      <c r="BW309" s="1"/>
      <c r="BX309" s="1"/>
      <c r="BY309" s="1"/>
      <c r="BZ309" s="1"/>
      <c r="CA309" s="1"/>
      <c r="CB309" s="1"/>
      <c r="CD309" s="1"/>
      <c r="CE309" s="1"/>
      <c r="CF309" s="1"/>
      <c r="CG309" s="1"/>
      <c r="CH309" s="1"/>
      <c r="CI309" s="1"/>
      <c r="CJ309" s="1"/>
      <c r="CK309" s="1"/>
      <c r="CL309" s="1"/>
      <c r="CO309" s="1"/>
      <c r="CP309" s="1"/>
      <c r="CQ309" s="1"/>
      <c r="CS309" s="1"/>
      <c r="CT309" s="1"/>
      <c r="CU309" s="1"/>
      <c r="CV309" s="1"/>
      <c r="CY309" s="1"/>
      <c r="CZ309" s="1"/>
      <c r="DA309" s="1"/>
      <c r="DE309" s="1"/>
      <c r="DF309" s="1"/>
      <c r="DG309" s="1"/>
      <c r="DI309" s="1"/>
      <c r="DJ309" s="1"/>
      <c r="DK309" s="1"/>
      <c r="DO309" s="1"/>
      <c r="DP309" s="1"/>
      <c r="DQ309" s="1"/>
      <c r="DS309" s="1"/>
      <c r="DT309" s="1"/>
      <c r="DU309" s="1"/>
    </row>
    <row r="310" spans="1:125">
      <c r="A310" s="225"/>
      <c r="B310" s="273">
        <v>18</v>
      </c>
      <c r="C310" s="127" t="s">
        <v>130</v>
      </c>
      <c r="D310" s="270" t="s">
        <v>129</v>
      </c>
      <c r="E310" s="270" t="s">
        <v>128</v>
      </c>
      <c r="F310" s="181" t="s">
        <v>471</v>
      </c>
      <c r="G310" s="181" t="s">
        <v>470</v>
      </c>
      <c r="H310" s="181" t="s">
        <v>469</v>
      </c>
      <c r="I310" s="181" t="s">
        <v>477</v>
      </c>
      <c r="J310" s="269">
        <v>708.78</v>
      </c>
      <c r="K310" s="48">
        <v>39904</v>
      </c>
      <c r="L310" s="48">
        <v>39933</v>
      </c>
      <c r="M310" s="127" t="s">
        <v>450</v>
      </c>
      <c r="N310" s="97">
        <v>39904</v>
      </c>
      <c r="O310" s="86">
        <v>39904</v>
      </c>
      <c r="P310" s="267">
        <v>37690</v>
      </c>
      <c r="AJ310" s="215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T310" s="1"/>
      <c r="BU310" s="1"/>
      <c r="BV310" s="1"/>
      <c r="BW310" s="1"/>
      <c r="BX310" s="1"/>
      <c r="BY310" s="1"/>
      <c r="BZ310" s="1"/>
      <c r="CA310" s="1"/>
      <c r="CB310" s="1"/>
      <c r="CD310" s="1"/>
      <c r="CE310" s="1"/>
      <c r="CF310" s="1"/>
      <c r="CG310" s="1"/>
      <c r="CH310" s="1"/>
      <c r="CI310" s="1"/>
      <c r="CJ310" s="1"/>
      <c r="CK310" s="1"/>
      <c r="CL310" s="1"/>
      <c r="CO310" s="1"/>
      <c r="CP310" s="1"/>
      <c r="CQ310" s="1"/>
      <c r="CS310" s="1"/>
      <c r="CT310" s="1"/>
      <c r="CU310" s="1"/>
      <c r="CV310" s="1"/>
      <c r="CY310" s="1"/>
      <c r="CZ310" s="1"/>
      <c r="DA310" s="1"/>
      <c r="DE310" s="1"/>
      <c r="DF310" s="1"/>
      <c r="DG310" s="1"/>
      <c r="DI310" s="1"/>
      <c r="DJ310" s="1"/>
      <c r="DK310" s="1"/>
      <c r="DO310" s="1"/>
      <c r="DP310" s="1"/>
      <c r="DQ310" s="1"/>
      <c r="DS310" s="1"/>
      <c r="DT310" s="1"/>
      <c r="DU310" s="1"/>
    </row>
    <row r="311" spans="1:125">
      <c r="A311" s="225"/>
      <c r="B311" s="273">
        <v>19</v>
      </c>
      <c r="C311" s="46" t="s">
        <v>476</v>
      </c>
      <c r="D311" s="270" t="s">
        <v>475</v>
      </c>
      <c r="E311" s="270" t="s">
        <v>474</v>
      </c>
      <c r="F311" s="1074" t="s">
        <v>321</v>
      </c>
      <c r="G311" s="1074"/>
      <c r="H311" s="1074" t="s">
        <v>320</v>
      </c>
      <c r="I311" s="1074"/>
      <c r="J311" s="269">
        <v>4369</v>
      </c>
      <c r="K311" s="48">
        <v>39904</v>
      </c>
      <c r="L311" s="48">
        <v>39933</v>
      </c>
      <c r="M311" s="127" t="s">
        <v>450</v>
      </c>
      <c r="N311" s="97">
        <v>39904</v>
      </c>
      <c r="O311" s="86">
        <v>39904</v>
      </c>
      <c r="P311" s="267">
        <v>39539</v>
      </c>
      <c r="AJ311" s="215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T311" s="1"/>
      <c r="BU311" s="1"/>
      <c r="BV311" s="1"/>
      <c r="BW311" s="1"/>
      <c r="BX311" s="1"/>
      <c r="BY311" s="1"/>
      <c r="BZ311" s="1"/>
      <c r="CA311" s="1"/>
      <c r="CB311" s="1"/>
      <c r="CD311" s="1"/>
      <c r="CE311" s="1"/>
      <c r="CF311" s="1"/>
      <c r="CG311" s="1"/>
      <c r="CH311" s="1"/>
      <c r="CI311" s="1"/>
      <c r="CJ311" s="1"/>
      <c r="CK311" s="1"/>
      <c r="CL311" s="1"/>
      <c r="CO311" s="1"/>
      <c r="CP311" s="1"/>
      <c r="CQ311" s="1"/>
      <c r="CS311" s="1"/>
      <c r="CT311" s="1"/>
      <c r="CU311" s="1"/>
      <c r="CV311" s="1"/>
      <c r="CY311" s="1"/>
      <c r="CZ311" s="1"/>
      <c r="DA311" s="1"/>
      <c r="DE311" s="1"/>
      <c r="DF311" s="1"/>
      <c r="DG311" s="1"/>
      <c r="DI311" s="1"/>
      <c r="DJ311" s="1"/>
      <c r="DK311" s="1"/>
      <c r="DO311" s="1"/>
      <c r="DP311" s="1"/>
      <c r="DQ311" s="1"/>
      <c r="DS311" s="1"/>
      <c r="DT311" s="1"/>
      <c r="DU311" s="1"/>
    </row>
    <row r="312" spans="1:125">
      <c r="A312" s="225"/>
      <c r="B312" s="273">
        <v>20</v>
      </c>
      <c r="C312" s="127" t="s">
        <v>433</v>
      </c>
      <c r="D312" s="270" t="s">
        <v>53</v>
      </c>
      <c r="E312" s="270" t="s">
        <v>432</v>
      </c>
      <c r="F312" s="181" t="s">
        <v>472</v>
      </c>
      <c r="G312" s="181" t="s">
        <v>471</v>
      </c>
      <c r="H312" s="181" t="s">
        <v>470</v>
      </c>
      <c r="I312" s="181" t="s">
        <v>469</v>
      </c>
      <c r="J312" s="269">
        <v>524.61</v>
      </c>
      <c r="K312" s="48">
        <v>39904</v>
      </c>
      <c r="L312" s="48">
        <v>39933</v>
      </c>
      <c r="M312" s="127" t="s">
        <v>450</v>
      </c>
      <c r="N312" s="97">
        <v>39904</v>
      </c>
      <c r="O312" s="86">
        <v>39904</v>
      </c>
      <c r="P312" s="267">
        <v>39163</v>
      </c>
      <c r="AD312" s="244"/>
      <c r="AJ312" s="215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T312" s="1"/>
      <c r="BU312" s="1"/>
      <c r="BV312" s="1"/>
      <c r="BW312" s="1"/>
      <c r="BX312" s="1"/>
      <c r="BY312" s="1"/>
      <c r="BZ312" s="1"/>
      <c r="CA312" s="1"/>
      <c r="CB312" s="1"/>
      <c r="CD312" s="1"/>
      <c r="CE312" s="1"/>
      <c r="CF312" s="1"/>
      <c r="CG312" s="1"/>
      <c r="CH312" s="1"/>
      <c r="CI312" s="1"/>
      <c r="CJ312" s="1"/>
      <c r="CK312" s="1"/>
      <c r="CL312" s="1"/>
      <c r="CO312" s="1"/>
      <c r="CP312" s="1"/>
      <c r="CQ312" s="1"/>
      <c r="CS312" s="1"/>
      <c r="CT312" s="1"/>
      <c r="CU312" s="1"/>
      <c r="CV312" s="1"/>
      <c r="CY312" s="1"/>
      <c r="CZ312" s="1"/>
      <c r="DA312" s="1"/>
      <c r="DE312" s="1"/>
      <c r="DF312" s="1"/>
      <c r="DG312" s="1"/>
      <c r="DI312" s="1"/>
      <c r="DJ312" s="1"/>
      <c r="DK312" s="1"/>
      <c r="DO312" s="1"/>
      <c r="DP312" s="1"/>
      <c r="DQ312" s="1"/>
      <c r="DS312" s="1"/>
      <c r="DT312" s="1"/>
      <c r="DU312" s="1"/>
    </row>
    <row r="313" spans="1:125">
      <c r="A313" s="225"/>
      <c r="B313" s="273">
        <v>21</v>
      </c>
      <c r="C313" s="127" t="s">
        <v>416</v>
      </c>
      <c r="D313" s="270" t="s">
        <v>457</v>
      </c>
      <c r="E313" s="281" t="s">
        <v>473</v>
      </c>
      <c r="F313" s="181" t="s">
        <v>472</v>
      </c>
      <c r="G313" s="181" t="s">
        <v>471</v>
      </c>
      <c r="H313" s="181" t="s">
        <v>470</v>
      </c>
      <c r="I313" s="181" t="s">
        <v>469</v>
      </c>
      <c r="J313" s="269">
        <v>525.33000000000004</v>
      </c>
      <c r="K313" s="48">
        <v>39904</v>
      </c>
      <c r="L313" s="48">
        <v>39933</v>
      </c>
      <c r="M313" s="127" t="s">
        <v>450</v>
      </c>
      <c r="N313" s="97">
        <v>39904</v>
      </c>
      <c r="O313" s="86">
        <v>39904</v>
      </c>
      <c r="P313" s="267">
        <v>39163</v>
      </c>
      <c r="AD313" s="224"/>
      <c r="AJ313" s="214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T313" s="1"/>
      <c r="BU313" s="1"/>
      <c r="BV313" s="1"/>
      <c r="BW313" s="1"/>
      <c r="BX313" s="1"/>
      <c r="BY313" s="1"/>
      <c r="BZ313" s="1"/>
      <c r="CA313" s="1"/>
      <c r="CB313" s="1"/>
      <c r="CD313" s="1"/>
      <c r="CE313" s="1"/>
      <c r="CF313" s="1"/>
      <c r="CG313" s="1"/>
      <c r="CH313" s="1"/>
      <c r="CI313" s="1"/>
      <c r="CJ313" s="1"/>
      <c r="CK313" s="1"/>
      <c r="CL313" s="1"/>
      <c r="CO313" s="1"/>
      <c r="CP313" s="1"/>
      <c r="CQ313" s="1"/>
      <c r="CS313" s="1"/>
      <c r="CT313" s="1"/>
      <c r="CU313" s="1"/>
      <c r="CV313" s="1"/>
      <c r="CY313" s="1"/>
      <c r="CZ313" s="1"/>
      <c r="DA313" s="1"/>
      <c r="DE313" s="1"/>
      <c r="DF313" s="1"/>
      <c r="DG313" s="1"/>
      <c r="DI313" s="1"/>
      <c r="DJ313" s="1"/>
      <c r="DK313" s="1"/>
      <c r="DO313" s="1"/>
      <c r="DP313" s="1"/>
      <c r="DQ313" s="1"/>
      <c r="DS313" s="1"/>
      <c r="DT313" s="1"/>
      <c r="DU313" s="1"/>
    </row>
    <row r="314" spans="1:125">
      <c r="A314" s="225"/>
      <c r="B314" s="278" t="s">
        <v>100</v>
      </c>
      <c r="C314" s="275" t="s">
        <v>99</v>
      </c>
      <c r="D314" s="1038" t="s">
        <v>98</v>
      </c>
      <c r="E314" s="1038"/>
      <c r="F314" s="1039" t="s">
        <v>396</v>
      </c>
      <c r="G314" s="1039"/>
      <c r="H314" s="1039"/>
      <c r="I314" s="1039"/>
      <c r="J314" s="277" t="s">
        <v>395</v>
      </c>
      <c r="K314" s="1040" t="s">
        <v>394</v>
      </c>
      <c r="L314" s="1040"/>
      <c r="M314" s="275" t="s">
        <v>91</v>
      </c>
      <c r="N314" s="276" t="s">
        <v>90</v>
      </c>
      <c r="O314" s="275" t="s">
        <v>89</v>
      </c>
      <c r="P314" s="274" t="s">
        <v>340</v>
      </c>
      <c r="AD314" s="224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T314" s="1"/>
      <c r="BU314" s="1"/>
      <c r="BV314" s="1"/>
      <c r="BW314" s="1"/>
      <c r="BX314" s="1"/>
      <c r="BY314" s="1"/>
      <c r="BZ314" s="1"/>
      <c r="CA314" s="1"/>
      <c r="CB314" s="1"/>
      <c r="CD314" s="1"/>
      <c r="CE314" s="1"/>
      <c r="CF314" s="1"/>
      <c r="CG314" s="1"/>
      <c r="CH314" s="1"/>
      <c r="CI314" s="1"/>
      <c r="CJ314" s="1"/>
      <c r="CK314" s="1"/>
      <c r="CL314" s="1"/>
      <c r="CO314" s="1"/>
      <c r="CP314" s="1"/>
      <c r="CQ314" s="1"/>
      <c r="CS314" s="1"/>
      <c r="CT314" s="1"/>
      <c r="CU314" s="1"/>
      <c r="CV314" s="1"/>
      <c r="CY314" s="1"/>
      <c r="CZ314" s="1"/>
      <c r="DA314" s="1"/>
      <c r="DE314" s="1"/>
      <c r="DF314" s="1"/>
      <c r="DG314" s="1"/>
      <c r="DI314" s="1"/>
      <c r="DJ314" s="1"/>
      <c r="DK314" s="1"/>
      <c r="DO314" s="1"/>
      <c r="DP314" s="1"/>
      <c r="DQ314" s="1"/>
      <c r="DS314" s="1"/>
      <c r="DT314" s="1"/>
      <c r="DU314" s="1"/>
    </row>
    <row r="315" spans="1:125">
      <c r="A315" s="225"/>
      <c r="B315" s="272" t="s">
        <v>468</v>
      </c>
      <c r="C315" s="127"/>
      <c r="D315" s="270"/>
      <c r="E315" s="270"/>
      <c r="F315" s="170"/>
      <c r="G315" s="170"/>
      <c r="H315" s="170"/>
      <c r="I315" s="170"/>
      <c r="J315" s="279"/>
      <c r="K315" s="268"/>
      <c r="L315" s="268"/>
      <c r="M315" s="127"/>
      <c r="N315" s="26"/>
      <c r="O315" s="127"/>
      <c r="P315" s="267"/>
      <c r="AD315" s="224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T315" s="1"/>
      <c r="BU315" s="1"/>
      <c r="BV315" s="1"/>
      <c r="BW315" s="1"/>
      <c r="BX315" s="1"/>
      <c r="BY315" s="1"/>
      <c r="BZ315" s="1"/>
      <c r="CA315" s="1"/>
      <c r="CB315" s="1"/>
      <c r="CD315" s="1"/>
      <c r="CE315" s="1"/>
      <c r="CF315" s="1"/>
      <c r="CG315" s="1"/>
      <c r="CH315" s="1"/>
      <c r="CI315" s="1"/>
      <c r="CJ315" s="1"/>
      <c r="CK315" s="1"/>
      <c r="CL315" s="1"/>
      <c r="CO315" s="1"/>
      <c r="CP315" s="1"/>
      <c r="CQ315" s="1"/>
      <c r="CS315" s="1"/>
      <c r="CT315" s="1"/>
      <c r="CU315" s="1"/>
      <c r="CV315" s="1"/>
      <c r="CY315" s="1"/>
      <c r="CZ315" s="1"/>
      <c r="DA315" s="1"/>
      <c r="DE315" s="1"/>
      <c r="DF315" s="1"/>
      <c r="DG315" s="1"/>
      <c r="DI315" s="1"/>
      <c r="DJ315" s="1"/>
      <c r="DK315" s="1"/>
      <c r="DO315" s="1"/>
      <c r="DP315" s="1"/>
      <c r="DQ315" s="1"/>
      <c r="DS315" s="1"/>
      <c r="DT315" s="1"/>
      <c r="DU315" s="1"/>
    </row>
    <row r="316" spans="1:125">
      <c r="A316" s="225"/>
      <c r="B316" s="278" t="s">
        <v>100</v>
      </c>
      <c r="C316" s="275" t="s">
        <v>99</v>
      </c>
      <c r="D316" s="1038" t="s">
        <v>98</v>
      </c>
      <c r="E316" s="1038"/>
      <c r="F316" s="1039" t="s">
        <v>396</v>
      </c>
      <c r="G316" s="1039"/>
      <c r="H316" s="1039"/>
      <c r="I316" s="1039"/>
      <c r="J316" s="277" t="s">
        <v>395</v>
      </c>
      <c r="K316" s="1040" t="s">
        <v>394</v>
      </c>
      <c r="L316" s="1040"/>
      <c r="M316" s="275" t="s">
        <v>91</v>
      </c>
      <c r="N316" s="276" t="s">
        <v>90</v>
      </c>
      <c r="O316" s="275" t="s">
        <v>89</v>
      </c>
      <c r="P316" s="274" t="s">
        <v>340</v>
      </c>
      <c r="Q316" s="244"/>
      <c r="AD316" s="224"/>
      <c r="AJ316" s="95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T316" s="1"/>
      <c r="BU316" s="1"/>
      <c r="BV316" s="1"/>
      <c r="BW316" s="1"/>
      <c r="BX316" s="1"/>
      <c r="BY316" s="1"/>
      <c r="BZ316" s="1"/>
      <c r="CA316" s="1"/>
      <c r="CB316" s="1"/>
      <c r="CD316" s="1"/>
      <c r="CE316" s="1"/>
      <c r="CF316" s="1"/>
      <c r="CG316" s="1"/>
      <c r="CH316" s="1"/>
      <c r="CI316" s="1"/>
      <c r="CJ316" s="1"/>
      <c r="CK316" s="1"/>
      <c r="CL316" s="1"/>
      <c r="CO316" s="1"/>
      <c r="CP316" s="1"/>
      <c r="CQ316" s="1"/>
      <c r="CS316" s="1"/>
      <c r="CT316" s="1"/>
      <c r="CU316" s="1"/>
      <c r="CV316" s="1"/>
      <c r="CY316" s="1"/>
      <c r="CZ316" s="1"/>
      <c r="DA316" s="1"/>
      <c r="DE316" s="1"/>
      <c r="DF316" s="1"/>
      <c r="DG316" s="1"/>
      <c r="DI316" s="1"/>
      <c r="DJ316" s="1"/>
      <c r="DK316" s="1"/>
      <c r="DO316" s="1"/>
      <c r="DP316" s="1"/>
      <c r="DQ316" s="1"/>
      <c r="DS316" s="1"/>
      <c r="DT316" s="1"/>
      <c r="DU316" s="1"/>
    </row>
    <row r="317" spans="1:125">
      <c r="A317" s="225"/>
      <c r="B317" s="273">
        <v>22</v>
      </c>
      <c r="C317" s="127" t="s">
        <v>467</v>
      </c>
      <c r="D317" s="270" t="s">
        <v>466</v>
      </c>
      <c r="E317" s="270" t="s">
        <v>465</v>
      </c>
      <c r="F317" s="181" t="s">
        <v>461</v>
      </c>
      <c r="G317" s="181" t="s">
        <v>460</v>
      </c>
      <c r="H317" s="181" t="s">
        <v>459</v>
      </c>
      <c r="I317" s="181" t="s">
        <v>458</v>
      </c>
      <c r="J317" s="269">
        <v>1481.58</v>
      </c>
      <c r="K317" s="268">
        <v>39965</v>
      </c>
      <c r="L317" s="268">
        <v>39994</v>
      </c>
      <c r="M317" s="127" t="s">
        <v>450</v>
      </c>
      <c r="N317" s="97">
        <v>39965</v>
      </c>
      <c r="O317" s="86">
        <v>39963</v>
      </c>
      <c r="P317" s="267">
        <v>39538</v>
      </c>
      <c r="Q317" s="224"/>
      <c r="AD317" s="224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T317" s="1"/>
      <c r="BU317" s="1"/>
      <c r="BV317" s="1"/>
      <c r="BW317" s="1"/>
      <c r="BX317" s="1"/>
      <c r="BY317" s="1"/>
      <c r="BZ317" s="1"/>
      <c r="CA317" s="1"/>
      <c r="CB317" s="1"/>
      <c r="CD317" s="1"/>
      <c r="CE317" s="1"/>
      <c r="CF317" s="1"/>
      <c r="CG317" s="1"/>
      <c r="CH317" s="1"/>
      <c r="CI317" s="1"/>
      <c r="CJ317" s="1"/>
      <c r="CK317" s="1"/>
      <c r="CL317" s="1"/>
      <c r="CO317" s="1"/>
      <c r="CP317" s="1"/>
      <c r="CQ317" s="1"/>
      <c r="CS317" s="1"/>
      <c r="CT317" s="1"/>
      <c r="CU317" s="1"/>
      <c r="CV317" s="1"/>
      <c r="CY317" s="1"/>
      <c r="CZ317" s="1"/>
      <c r="DA317" s="1"/>
      <c r="DE317" s="1"/>
      <c r="DF317" s="1"/>
      <c r="DG317" s="1"/>
      <c r="DI317" s="1"/>
      <c r="DJ317" s="1"/>
      <c r="DK317" s="1"/>
      <c r="DO317" s="1"/>
      <c r="DP317" s="1"/>
      <c r="DQ317" s="1"/>
      <c r="DS317" s="1"/>
      <c r="DT317" s="1"/>
      <c r="DU317" s="1"/>
    </row>
    <row r="318" spans="1:125">
      <c r="A318" s="225"/>
      <c r="B318" s="273">
        <v>23</v>
      </c>
      <c r="C318" s="127" t="s">
        <v>464</v>
      </c>
      <c r="D318" s="270" t="s">
        <v>463</v>
      </c>
      <c r="E318" s="270" t="s">
        <v>462</v>
      </c>
      <c r="F318" s="181" t="s">
        <v>461</v>
      </c>
      <c r="G318" s="181" t="s">
        <v>460</v>
      </c>
      <c r="H318" s="181" t="s">
        <v>459</v>
      </c>
      <c r="I318" s="181" t="s">
        <v>458</v>
      </c>
      <c r="J318" s="269">
        <v>948.45</v>
      </c>
      <c r="K318" s="268">
        <v>39965</v>
      </c>
      <c r="L318" s="268">
        <v>39994</v>
      </c>
      <c r="M318" s="127" t="s">
        <v>450</v>
      </c>
      <c r="N318" s="97">
        <v>39965</v>
      </c>
      <c r="O318" s="86">
        <v>39963</v>
      </c>
      <c r="P318" s="267">
        <v>39538</v>
      </c>
      <c r="Q318" s="224"/>
      <c r="AD318" s="226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T318" s="1"/>
      <c r="BU318" s="1"/>
      <c r="BV318" s="1"/>
      <c r="BW318" s="1"/>
      <c r="BX318" s="1"/>
      <c r="BY318" s="1"/>
      <c r="BZ318" s="1"/>
      <c r="CA318" s="1"/>
      <c r="CB318" s="1"/>
      <c r="CD318" s="1"/>
      <c r="CE318" s="1"/>
      <c r="CF318" s="1"/>
      <c r="CG318" s="1"/>
      <c r="CH318" s="1"/>
      <c r="CI318" s="1"/>
      <c r="CJ318" s="1"/>
      <c r="CK318" s="1"/>
      <c r="CL318" s="1"/>
      <c r="CO318" s="1"/>
      <c r="CP318" s="1"/>
      <c r="CQ318" s="1"/>
      <c r="CS318" s="1"/>
      <c r="CT318" s="1"/>
      <c r="CU318" s="1"/>
      <c r="CV318" s="1"/>
      <c r="CY318" s="1"/>
      <c r="CZ318" s="1"/>
      <c r="DA318" s="1"/>
      <c r="DE318" s="1"/>
      <c r="DF318" s="1"/>
      <c r="DG318" s="1"/>
      <c r="DI318" s="1"/>
      <c r="DJ318" s="1"/>
      <c r="DK318" s="1"/>
      <c r="DO318" s="1"/>
      <c r="DP318" s="1"/>
      <c r="DQ318" s="1"/>
      <c r="DS318" s="1"/>
      <c r="DT318" s="1"/>
      <c r="DU318" s="1"/>
    </row>
    <row r="319" spans="1:125">
      <c r="A319" s="225"/>
      <c r="B319" s="273">
        <v>24</v>
      </c>
      <c r="C319" s="46" t="s">
        <v>58</v>
      </c>
      <c r="D319" s="270" t="s">
        <v>457</v>
      </c>
      <c r="E319" s="270" t="s">
        <v>56</v>
      </c>
      <c r="F319" s="1074" t="s">
        <v>211</v>
      </c>
      <c r="G319" s="1074"/>
      <c r="H319" s="1074" t="s">
        <v>210</v>
      </c>
      <c r="I319" s="1074"/>
      <c r="J319" s="269">
        <v>1931.26</v>
      </c>
      <c r="K319" s="268">
        <v>39965</v>
      </c>
      <c r="L319" s="268">
        <v>39994</v>
      </c>
      <c r="M319" s="127" t="s">
        <v>450</v>
      </c>
      <c r="N319" s="97">
        <v>39965</v>
      </c>
      <c r="O319" s="86">
        <v>39963</v>
      </c>
      <c r="P319" s="267">
        <v>34121</v>
      </c>
      <c r="Q319" s="224"/>
      <c r="AD319" s="224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T319" s="1"/>
      <c r="BU319" s="1"/>
      <c r="BV319" s="1"/>
      <c r="BW319" s="1"/>
      <c r="BX319" s="1"/>
      <c r="BY319" s="1"/>
      <c r="BZ319" s="1"/>
      <c r="CA319" s="1"/>
      <c r="CB319" s="1"/>
      <c r="CD319" s="1"/>
      <c r="CE319" s="1"/>
      <c r="CF319" s="1"/>
      <c r="CG319" s="1"/>
      <c r="CH319" s="1"/>
      <c r="CI319" s="1"/>
      <c r="CJ319" s="1"/>
      <c r="CK319" s="1"/>
      <c r="CL319" s="1"/>
      <c r="CO319" s="1"/>
      <c r="CP319" s="1"/>
      <c r="CQ319" s="1"/>
      <c r="CS319" s="1"/>
      <c r="CT319" s="1"/>
      <c r="CU319" s="1"/>
      <c r="CV319" s="1"/>
      <c r="CY319" s="1"/>
      <c r="CZ319" s="1"/>
      <c r="DA319" s="1"/>
      <c r="DE319" s="1"/>
      <c r="DF319" s="1"/>
      <c r="DG319" s="1"/>
      <c r="DI319" s="1"/>
      <c r="DJ319" s="1"/>
      <c r="DK319" s="1"/>
      <c r="DO319" s="1"/>
      <c r="DP319" s="1"/>
      <c r="DQ319" s="1"/>
      <c r="DS319" s="1"/>
      <c r="DT319" s="1"/>
      <c r="DU319" s="1"/>
    </row>
    <row r="320" spans="1:125">
      <c r="A320" s="225"/>
      <c r="B320" s="273">
        <v>25</v>
      </c>
      <c r="C320" s="46" t="s">
        <v>302</v>
      </c>
      <c r="D320" s="270" t="s">
        <v>457</v>
      </c>
      <c r="E320" s="270" t="s">
        <v>301</v>
      </c>
      <c r="F320" s="1074" t="s">
        <v>211</v>
      </c>
      <c r="G320" s="1074"/>
      <c r="H320" s="1074" t="s">
        <v>210</v>
      </c>
      <c r="I320" s="1074"/>
      <c r="J320" s="269">
        <v>478.5</v>
      </c>
      <c r="K320" s="268">
        <v>39965</v>
      </c>
      <c r="L320" s="268">
        <v>39994</v>
      </c>
      <c r="M320" s="127" t="s">
        <v>450</v>
      </c>
      <c r="N320" s="97">
        <v>39965</v>
      </c>
      <c r="O320" s="86">
        <v>39963</v>
      </c>
      <c r="P320" s="267">
        <v>38474</v>
      </c>
      <c r="Q320" s="224"/>
      <c r="AD320" s="224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T320" s="1"/>
      <c r="BU320" s="1"/>
      <c r="BV320" s="1"/>
      <c r="BW320" s="1"/>
      <c r="BX320" s="1"/>
      <c r="BY320" s="1"/>
      <c r="BZ320" s="1"/>
      <c r="CA320" s="1"/>
      <c r="CB320" s="1"/>
      <c r="CD320" s="1"/>
      <c r="CE320" s="1"/>
      <c r="CF320" s="1"/>
      <c r="CG320" s="1"/>
      <c r="CH320" s="1"/>
      <c r="CI320" s="1"/>
      <c r="CJ320" s="1"/>
      <c r="CK320" s="1"/>
      <c r="CL320" s="1"/>
      <c r="CO320" s="1"/>
      <c r="CP320" s="1"/>
      <c r="CQ320" s="1"/>
      <c r="CS320" s="1"/>
      <c r="CT320" s="1"/>
      <c r="CU320" s="1"/>
      <c r="CV320" s="1"/>
      <c r="CY320" s="1"/>
      <c r="CZ320" s="1"/>
      <c r="DA320" s="1"/>
      <c r="DE320" s="1"/>
      <c r="DF320" s="1"/>
      <c r="DG320" s="1"/>
      <c r="DI320" s="1"/>
      <c r="DJ320" s="1"/>
      <c r="DK320" s="1"/>
      <c r="DO320" s="1"/>
      <c r="DP320" s="1"/>
      <c r="DQ320" s="1"/>
      <c r="DS320" s="1"/>
      <c r="DT320" s="1"/>
      <c r="DU320" s="1"/>
    </row>
    <row r="321" spans="1:125">
      <c r="A321" s="225"/>
      <c r="B321" s="278" t="s">
        <v>100</v>
      </c>
      <c r="C321" s="275" t="s">
        <v>99</v>
      </c>
      <c r="D321" s="1038" t="s">
        <v>98</v>
      </c>
      <c r="E321" s="1038"/>
      <c r="F321" s="1039" t="s">
        <v>396</v>
      </c>
      <c r="G321" s="1039"/>
      <c r="H321" s="1039"/>
      <c r="I321" s="1039"/>
      <c r="J321" s="277" t="s">
        <v>395</v>
      </c>
      <c r="K321" s="1040" t="s">
        <v>394</v>
      </c>
      <c r="L321" s="1040"/>
      <c r="M321" s="275" t="s">
        <v>91</v>
      </c>
      <c r="N321" s="276" t="s">
        <v>90</v>
      </c>
      <c r="O321" s="275" t="s">
        <v>89</v>
      </c>
      <c r="P321" s="274" t="s">
        <v>340</v>
      </c>
      <c r="Q321" s="224"/>
      <c r="AD321" s="224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T321" s="1"/>
      <c r="BU321" s="1"/>
      <c r="BV321" s="1"/>
      <c r="BW321" s="1"/>
      <c r="BX321" s="1"/>
      <c r="BY321" s="1"/>
      <c r="BZ321" s="1"/>
      <c r="CA321" s="1"/>
      <c r="CB321" s="1"/>
      <c r="CD321" s="1"/>
      <c r="CE321" s="1"/>
      <c r="CF321" s="1"/>
      <c r="CG321" s="1"/>
      <c r="CH321" s="1"/>
      <c r="CI321" s="1"/>
      <c r="CJ321" s="1"/>
      <c r="CK321" s="1"/>
      <c r="CL321" s="1"/>
      <c r="CO321" s="1"/>
      <c r="CP321" s="1"/>
      <c r="CQ321" s="1"/>
      <c r="CS321" s="1"/>
      <c r="CT321" s="1"/>
      <c r="CU321" s="1"/>
      <c r="CV321" s="1"/>
      <c r="CY321" s="1"/>
      <c r="CZ321" s="1"/>
      <c r="DA321" s="1"/>
      <c r="DE321" s="1"/>
      <c r="DF321" s="1"/>
      <c r="DG321" s="1"/>
      <c r="DI321" s="1"/>
      <c r="DJ321" s="1"/>
      <c r="DK321" s="1"/>
      <c r="DO321" s="1"/>
      <c r="DP321" s="1"/>
      <c r="DQ321" s="1"/>
      <c r="DS321" s="1"/>
      <c r="DT321" s="1"/>
      <c r="DU321" s="1"/>
    </row>
    <row r="322" spans="1:125">
      <c r="A322" s="225"/>
      <c r="B322" s="271" t="s">
        <v>456</v>
      </c>
      <c r="C322" s="127"/>
      <c r="D322" s="270"/>
      <c r="E322" s="270"/>
      <c r="F322" s="170"/>
      <c r="G322" s="170"/>
      <c r="H322" s="170"/>
      <c r="I322" s="170"/>
      <c r="J322" s="279"/>
      <c r="K322" s="268"/>
      <c r="L322" s="268"/>
      <c r="M322" s="127"/>
      <c r="N322" s="26"/>
      <c r="O322" s="127"/>
      <c r="P322" s="267"/>
      <c r="Q322" s="224"/>
      <c r="AD322" s="224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T322" s="1"/>
      <c r="BU322" s="1"/>
      <c r="BV322" s="1"/>
      <c r="BW322" s="1"/>
      <c r="BX322" s="1"/>
      <c r="BY322" s="1"/>
      <c r="BZ322" s="1"/>
      <c r="CA322" s="1"/>
      <c r="CB322" s="1"/>
      <c r="CD322" s="1"/>
      <c r="CE322" s="1"/>
      <c r="CF322" s="1"/>
      <c r="CG322" s="1"/>
      <c r="CH322" s="1"/>
      <c r="CI322" s="1"/>
      <c r="CJ322" s="1"/>
      <c r="CK322" s="1"/>
      <c r="CL322" s="1"/>
      <c r="CO322" s="1"/>
      <c r="CP322" s="1"/>
      <c r="CQ322" s="1"/>
      <c r="CS322" s="1"/>
      <c r="CT322" s="1"/>
      <c r="CU322" s="1"/>
      <c r="CV322" s="1"/>
      <c r="CY322" s="1"/>
      <c r="CZ322" s="1"/>
      <c r="DA322" s="1"/>
      <c r="DE322" s="1"/>
      <c r="DF322" s="1"/>
      <c r="DG322" s="1"/>
      <c r="DI322" s="1"/>
      <c r="DJ322" s="1"/>
      <c r="DK322" s="1"/>
      <c r="DO322" s="1"/>
      <c r="DP322" s="1"/>
      <c r="DQ322" s="1"/>
      <c r="DS322" s="1"/>
      <c r="DT322" s="1"/>
      <c r="DU322" s="1"/>
    </row>
    <row r="323" spans="1:125" ht="19.5">
      <c r="A323" s="225"/>
      <c r="B323" s="280" t="s">
        <v>455</v>
      </c>
      <c r="C323" s="127"/>
      <c r="D323" s="270"/>
      <c r="E323" s="270"/>
      <c r="F323" s="170"/>
      <c r="G323" s="170"/>
      <c r="H323" s="170"/>
      <c r="I323" s="170"/>
      <c r="J323" s="279"/>
      <c r="K323" s="268"/>
      <c r="L323" s="268"/>
      <c r="M323" s="127"/>
      <c r="N323" s="26"/>
      <c r="O323" s="127"/>
      <c r="P323" s="267"/>
      <c r="Q323" s="224"/>
      <c r="AD323" s="224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T323" s="1"/>
      <c r="BU323" s="1"/>
      <c r="BV323" s="1"/>
      <c r="BW323" s="1"/>
      <c r="BX323" s="1"/>
      <c r="BY323" s="1"/>
      <c r="BZ323" s="1"/>
      <c r="CA323" s="1"/>
      <c r="CB323" s="1"/>
      <c r="CD323" s="1"/>
      <c r="CE323" s="1"/>
      <c r="CF323" s="1"/>
      <c r="CG323" s="1"/>
      <c r="CH323" s="1"/>
      <c r="CI323" s="1"/>
      <c r="CJ323" s="1"/>
      <c r="CK323" s="1"/>
      <c r="CL323" s="1"/>
      <c r="CO323" s="1"/>
      <c r="CP323" s="1"/>
      <c r="CQ323" s="1"/>
      <c r="CS323" s="1"/>
      <c r="CT323" s="1"/>
      <c r="CU323" s="1"/>
      <c r="CV323" s="1"/>
      <c r="CY323" s="1"/>
      <c r="CZ323" s="1"/>
      <c r="DA323" s="1"/>
      <c r="DE323" s="1"/>
      <c r="DF323" s="1"/>
      <c r="DG323" s="1"/>
      <c r="DI323" s="1"/>
      <c r="DJ323" s="1"/>
      <c r="DK323" s="1"/>
      <c r="DO323" s="1"/>
      <c r="DP323" s="1"/>
      <c r="DQ323" s="1"/>
      <c r="DS323" s="1"/>
      <c r="DT323" s="1"/>
      <c r="DU323" s="1"/>
    </row>
    <row r="324" spans="1:125">
      <c r="A324" s="225"/>
      <c r="B324" s="278" t="s">
        <v>100</v>
      </c>
      <c r="C324" s="275" t="s">
        <v>99</v>
      </c>
      <c r="D324" s="1038" t="s">
        <v>98</v>
      </c>
      <c r="E324" s="1038"/>
      <c r="F324" s="1039" t="s">
        <v>396</v>
      </c>
      <c r="G324" s="1039"/>
      <c r="H324" s="1039"/>
      <c r="I324" s="1039"/>
      <c r="J324" s="277" t="s">
        <v>395</v>
      </c>
      <c r="K324" s="1040" t="s">
        <v>394</v>
      </c>
      <c r="L324" s="1040"/>
      <c r="M324" s="275" t="s">
        <v>91</v>
      </c>
      <c r="N324" s="276" t="s">
        <v>90</v>
      </c>
      <c r="O324" s="275" t="s">
        <v>89</v>
      </c>
      <c r="P324" s="274" t="s">
        <v>340</v>
      </c>
      <c r="Q324" s="224"/>
      <c r="AD324" s="224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T324" s="1"/>
      <c r="BU324" s="1"/>
      <c r="BV324" s="1"/>
      <c r="BW324" s="1"/>
      <c r="BX324" s="1"/>
      <c r="BY324" s="1"/>
      <c r="BZ324" s="1"/>
      <c r="CA324" s="1"/>
      <c r="CB324" s="1"/>
      <c r="CD324" s="1"/>
      <c r="CE324" s="1"/>
      <c r="CF324" s="1"/>
      <c r="CG324" s="1"/>
      <c r="CH324" s="1"/>
      <c r="CI324" s="1"/>
      <c r="CJ324" s="1"/>
      <c r="CK324" s="1"/>
      <c r="CL324" s="1"/>
      <c r="CO324" s="1"/>
      <c r="CP324" s="1"/>
      <c r="CQ324" s="1"/>
      <c r="CS324" s="1"/>
      <c r="CT324" s="1"/>
      <c r="CU324" s="1"/>
      <c r="CV324" s="1"/>
      <c r="CY324" s="1"/>
      <c r="CZ324" s="1"/>
      <c r="DA324" s="1"/>
      <c r="DE324" s="1"/>
      <c r="DF324" s="1"/>
      <c r="DG324" s="1"/>
      <c r="DI324" s="1"/>
      <c r="DJ324" s="1"/>
      <c r="DK324" s="1"/>
      <c r="DO324" s="1"/>
      <c r="DP324" s="1"/>
      <c r="DQ324" s="1"/>
      <c r="DS324" s="1"/>
      <c r="DT324" s="1"/>
      <c r="DU324" s="1"/>
    </row>
    <row r="325" spans="1:125">
      <c r="A325" s="225"/>
      <c r="B325" s="273">
        <v>26</v>
      </c>
      <c r="C325" s="28" t="s">
        <v>369</v>
      </c>
      <c r="D325" s="39" t="s">
        <v>368</v>
      </c>
      <c r="E325" s="112" t="s">
        <v>367</v>
      </c>
      <c r="F325" s="239" t="s">
        <v>454</v>
      </c>
      <c r="G325" s="239" t="s">
        <v>453</v>
      </c>
      <c r="H325" s="239" t="s">
        <v>452</v>
      </c>
      <c r="I325" s="239" t="s">
        <v>451</v>
      </c>
      <c r="J325" s="269">
        <v>766.85</v>
      </c>
      <c r="K325" s="48">
        <v>40066</v>
      </c>
      <c r="L325" s="48">
        <v>40093</v>
      </c>
      <c r="M325" s="92" t="s">
        <v>450</v>
      </c>
      <c r="N325" s="91">
        <v>40060</v>
      </c>
      <c r="O325" s="37">
        <v>40061</v>
      </c>
      <c r="P325" s="213">
        <v>38869</v>
      </c>
      <c r="Q325" s="224"/>
      <c r="AD325" s="226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T325" s="1"/>
      <c r="BU325" s="1"/>
      <c r="BV325" s="1"/>
      <c r="BW325" s="1"/>
      <c r="BX325" s="1"/>
      <c r="BY325" s="1"/>
      <c r="BZ325" s="1"/>
      <c r="CA325" s="1"/>
      <c r="CB325" s="1"/>
      <c r="CD325" s="1"/>
      <c r="CE325" s="1"/>
      <c r="CF325" s="1"/>
      <c r="CG325" s="1"/>
      <c r="CH325" s="1"/>
      <c r="CI325" s="1"/>
      <c r="CJ325" s="1"/>
      <c r="CK325" s="1"/>
      <c r="CL325" s="1"/>
      <c r="CO325" s="1"/>
      <c r="CP325" s="1"/>
      <c r="CQ325" s="1"/>
      <c r="CS325" s="1"/>
      <c r="CT325" s="1"/>
      <c r="CU325" s="1"/>
      <c r="CV325" s="1"/>
      <c r="CY325" s="1"/>
      <c r="CZ325" s="1"/>
      <c r="DA325" s="1"/>
      <c r="DE325" s="1"/>
      <c r="DF325" s="1"/>
      <c r="DG325" s="1"/>
      <c r="DI325" s="1"/>
      <c r="DJ325" s="1"/>
      <c r="DK325" s="1"/>
      <c r="DO325" s="1"/>
      <c r="DP325" s="1"/>
      <c r="DQ325" s="1"/>
      <c r="DS325" s="1"/>
      <c r="DT325" s="1"/>
      <c r="DU325" s="1"/>
    </row>
    <row r="326" spans="1:125">
      <c r="A326" s="225"/>
      <c r="B326" s="273">
        <v>27</v>
      </c>
      <c r="C326" s="28" t="s">
        <v>348</v>
      </c>
      <c r="D326" s="39" t="s">
        <v>141</v>
      </c>
      <c r="E326" s="208" t="s">
        <v>312</v>
      </c>
      <c r="F326" s="239" t="s">
        <v>454</v>
      </c>
      <c r="G326" s="239" t="s">
        <v>453</v>
      </c>
      <c r="H326" s="239" t="s">
        <v>452</v>
      </c>
      <c r="I326" s="239" t="s">
        <v>451</v>
      </c>
      <c r="J326" s="269">
        <v>623.88</v>
      </c>
      <c r="K326" s="48">
        <v>40066</v>
      </c>
      <c r="L326" s="48">
        <v>40093</v>
      </c>
      <c r="M326" s="92" t="s">
        <v>450</v>
      </c>
      <c r="N326" s="91">
        <v>40060</v>
      </c>
      <c r="O326" s="37">
        <v>40061</v>
      </c>
      <c r="P326" s="213">
        <v>38869</v>
      </c>
      <c r="Q326" s="224"/>
      <c r="AD326" s="224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T326" s="1"/>
      <c r="BU326" s="1"/>
      <c r="BV326" s="1"/>
      <c r="BW326" s="1"/>
      <c r="BX326" s="1"/>
      <c r="BY326" s="1"/>
      <c r="BZ326" s="1"/>
      <c r="CA326" s="1"/>
      <c r="CB326" s="1"/>
      <c r="CD326" s="1"/>
      <c r="CE326" s="1"/>
      <c r="CF326" s="1"/>
      <c r="CG326" s="1"/>
      <c r="CH326" s="1"/>
      <c r="CI326" s="1"/>
      <c r="CJ326" s="1"/>
      <c r="CK326" s="1"/>
      <c r="CL326" s="1"/>
      <c r="CO326" s="1"/>
      <c r="CP326" s="1"/>
      <c r="CQ326" s="1"/>
      <c r="CS326" s="1"/>
      <c r="CT326" s="1"/>
      <c r="CU326" s="1"/>
      <c r="CV326" s="1"/>
      <c r="CY326" s="1"/>
      <c r="CZ326" s="1"/>
      <c r="DA326" s="1"/>
      <c r="DE326" s="1"/>
      <c r="DF326" s="1"/>
      <c r="DG326" s="1"/>
      <c r="DI326" s="1"/>
      <c r="DJ326" s="1"/>
      <c r="DK326" s="1"/>
      <c r="DO326" s="1"/>
      <c r="DP326" s="1"/>
      <c r="DQ326" s="1"/>
      <c r="DS326" s="1"/>
      <c r="DT326" s="1"/>
      <c r="DU326" s="1"/>
    </row>
    <row r="327" spans="1:125">
      <c r="A327" s="225"/>
      <c r="B327" s="278" t="s">
        <v>100</v>
      </c>
      <c r="C327" s="275" t="s">
        <v>99</v>
      </c>
      <c r="D327" s="1038" t="s">
        <v>98</v>
      </c>
      <c r="E327" s="1038"/>
      <c r="F327" s="1039" t="s">
        <v>396</v>
      </c>
      <c r="G327" s="1039"/>
      <c r="H327" s="1039"/>
      <c r="I327" s="1039"/>
      <c r="J327" s="277" t="s">
        <v>395</v>
      </c>
      <c r="K327" s="1040" t="s">
        <v>394</v>
      </c>
      <c r="L327" s="1040"/>
      <c r="M327" s="275" t="s">
        <v>91</v>
      </c>
      <c r="N327" s="276" t="s">
        <v>90</v>
      </c>
      <c r="O327" s="275" t="s">
        <v>89</v>
      </c>
      <c r="P327" s="274" t="s">
        <v>340</v>
      </c>
      <c r="Q327" s="266"/>
      <c r="AD327" s="224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T327" s="1"/>
      <c r="BU327" s="1"/>
      <c r="BV327" s="1"/>
      <c r="BW327" s="1"/>
      <c r="BX327" s="1"/>
      <c r="BY327" s="1"/>
      <c r="BZ327" s="1"/>
      <c r="CA327" s="1"/>
      <c r="CB327" s="1"/>
      <c r="CD327" s="1"/>
      <c r="CE327" s="1"/>
      <c r="CF327" s="1"/>
      <c r="CG327" s="1"/>
      <c r="CH327" s="1"/>
      <c r="CI327" s="1"/>
      <c r="CJ327" s="1"/>
      <c r="CK327" s="1"/>
      <c r="CL327" s="1"/>
      <c r="CO327" s="1"/>
      <c r="CP327" s="1"/>
      <c r="CQ327" s="1"/>
      <c r="CS327" s="1"/>
      <c r="CT327" s="1"/>
      <c r="CU327" s="1"/>
      <c r="CV327" s="1"/>
      <c r="CY327" s="1"/>
      <c r="CZ327" s="1"/>
      <c r="DA327" s="1"/>
      <c r="DE327" s="1"/>
      <c r="DF327" s="1"/>
      <c r="DG327" s="1"/>
      <c r="DI327" s="1"/>
      <c r="DJ327" s="1"/>
      <c r="DK327" s="1"/>
      <c r="DO327" s="1"/>
      <c r="DP327" s="1"/>
      <c r="DQ327" s="1"/>
      <c r="DS327" s="1"/>
      <c r="DT327" s="1"/>
      <c r="DU327" s="1"/>
    </row>
    <row r="328" spans="1:125">
      <c r="A328" s="225"/>
      <c r="B328" s="273">
        <v>28</v>
      </c>
      <c r="C328" s="46" t="s">
        <v>23</v>
      </c>
      <c r="D328" s="39" t="s">
        <v>22</v>
      </c>
      <c r="E328" s="208" t="s">
        <v>21</v>
      </c>
      <c r="F328" s="1074" t="s">
        <v>131</v>
      </c>
      <c r="G328" s="1074"/>
      <c r="H328" s="1074" t="s">
        <v>273</v>
      </c>
      <c r="I328" s="1074"/>
      <c r="J328" s="227">
        <v>2491.92</v>
      </c>
      <c r="K328" s="48">
        <v>40087</v>
      </c>
      <c r="L328" s="48">
        <f>30+K328</f>
        <v>40117</v>
      </c>
      <c r="M328" s="92" t="s">
        <v>450</v>
      </c>
      <c r="N328" s="91">
        <v>40087</v>
      </c>
      <c r="O328" s="37">
        <v>40086</v>
      </c>
      <c r="P328" s="213">
        <v>25464</v>
      </c>
      <c r="Q328" s="224"/>
      <c r="AD328" s="224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T328" s="1"/>
      <c r="BU328" s="1"/>
      <c r="BV328" s="1"/>
      <c r="BW328" s="1"/>
      <c r="BX328" s="1"/>
      <c r="BY328" s="1"/>
      <c r="BZ328" s="1"/>
      <c r="CA328" s="1"/>
      <c r="CB328" s="1"/>
      <c r="CD328" s="1"/>
      <c r="CE328" s="1"/>
      <c r="CF328" s="1"/>
      <c r="CG328" s="1"/>
      <c r="CH328" s="1"/>
      <c r="CI328" s="1"/>
      <c r="CJ328" s="1"/>
      <c r="CK328" s="1"/>
      <c r="CL328" s="1"/>
      <c r="CO328" s="1"/>
      <c r="CP328" s="1"/>
      <c r="CQ328" s="1"/>
      <c r="CS328" s="1"/>
      <c r="CT328" s="1"/>
      <c r="CU328" s="1"/>
      <c r="CV328" s="1"/>
      <c r="CY328" s="1"/>
      <c r="CZ328" s="1"/>
      <c r="DA328" s="1"/>
      <c r="DE328" s="1"/>
      <c r="DF328" s="1"/>
      <c r="DG328" s="1"/>
      <c r="DI328" s="1"/>
      <c r="DJ328" s="1"/>
      <c r="DK328" s="1"/>
      <c r="DO328" s="1"/>
      <c r="DP328" s="1"/>
      <c r="DQ328" s="1"/>
      <c r="DS328" s="1"/>
      <c r="DT328" s="1"/>
      <c r="DU328" s="1"/>
    </row>
    <row r="329" spans="1:125">
      <c r="A329" s="225"/>
      <c r="B329" s="273">
        <v>29</v>
      </c>
      <c r="C329" s="28" t="s">
        <v>80</v>
      </c>
      <c r="D329" s="39" t="s">
        <v>79</v>
      </c>
      <c r="E329" s="112" t="s">
        <v>78</v>
      </c>
      <c r="F329" s="147" t="s">
        <v>404</v>
      </c>
      <c r="G329" s="147" t="s">
        <v>403</v>
      </c>
      <c r="H329" s="147" t="s">
        <v>398</v>
      </c>
      <c r="I329" s="147" t="s">
        <v>397</v>
      </c>
      <c r="J329" s="227">
        <v>864.34</v>
      </c>
      <c r="K329" s="48">
        <v>40087</v>
      </c>
      <c r="L329" s="48">
        <f>30+K329</f>
        <v>40117</v>
      </c>
      <c r="M329" s="92" t="s">
        <v>450</v>
      </c>
      <c r="N329" s="91">
        <v>40088</v>
      </c>
      <c r="O329" s="37">
        <v>40086</v>
      </c>
      <c r="P329" s="213">
        <v>38961</v>
      </c>
      <c r="Q329" s="224"/>
      <c r="AD329" s="215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T329" s="1"/>
      <c r="BU329" s="1"/>
      <c r="BV329" s="1"/>
      <c r="BW329" s="1"/>
      <c r="BX329" s="1"/>
      <c r="BY329" s="1"/>
      <c r="BZ329" s="1"/>
      <c r="CA329" s="1"/>
      <c r="CB329" s="1"/>
      <c r="CD329" s="1"/>
      <c r="CE329" s="1"/>
      <c r="CF329" s="1"/>
      <c r="CG329" s="1"/>
      <c r="CH329" s="1"/>
      <c r="CI329" s="1"/>
      <c r="CJ329" s="1"/>
      <c r="CK329" s="1"/>
      <c r="CL329" s="1"/>
      <c r="CO329" s="1"/>
      <c r="CP329" s="1"/>
      <c r="CQ329" s="1"/>
      <c r="CS329" s="1"/>
      <c r="CT329" s="1"/>
      <c r="CU329" s="1"/>
      <c r="CV329" s="1"/>
      <c r="CY329" s="1"/>
      <c r="CZ329" s="1"/>
      <c r="DA329" s="1"/>
      <c r="DE329" s="1"/>
      <c r="DF329" s="1"/>
      <c r="DG329" s="1"/>
      <c r="DI329" s="1"/>
      <c r="DJ329" s="1"/>
      <c r="DK329" s="1"/>
      <c r="DO329" s="1"/>
      <c r="DP329" s="1"/>
      <c r="DQ329" s="1"/>
      <c r="DS329" s="1"/>
      <c r="DT329" s="1"/>
      <c r="DU329" s="1"/>
    </row>
    <row r="330" spans="1:125">
      <c r="A330" s="225"/>
      <c r="B330" s="272" t="s">
        <v>449</v>
      </c>
      <c r="C330" s="46"/>
      <c r="D330" s="270"/>
      <c r="E330" s="270"/>
      <c r="F330" s="42"/>
      <c r="G330" s="42"/>
      <c r="H330" s="42"/>
      <c r="I330" s="42"/>
      <c r="J330" s="269"/>
      <c r="K330" s="268"/>
      <c r="L330" s="268"/>
      <c r="M330" s="127"/>
      <c r="N330" s="97"/>
      <c r="O330" s="86"/>
      <c r="P330" s="267"/>
      <c r="Q330" s="224"/>
      <c r="AD330" s="215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T330" s="1"/>
      <c r="BU330" s="1"/>
      <c r="BV330" s="1"/>
      <c r="BW330" s="1"/>
      <c r="BX330" s="1"/>
      <c r="BY330" s="1"/>
      <c r="BZ330" s="1"/>
      <c r="CA330" s="1"/>
      <c r="CB330" s="1"/>
      <c r="CD330" s="1"/>
      <c r="CE330" s="1"/>
      <c r="CF330" s="1"/>
      <c r="CG330" s="1"/>
      <c r="CH330" s="1"/>
      <c r="CI330" s="1"/>
      <c r="CJ330" s="1"/>
      <c r="CK330" s="1"/>
      <c r="CL330" s="1"/>
      <c r="CO330" s="1"/>
      <c r="CP330" s="1"/>
      <c r="CQ330" s="1"/>
      <c r="CS330" s="1"/>
      <c r="CT330" s="1"/>
      <c r="CU330" s="1"/>
      <c r="CV330" s="1"/>
      <c r="CY330" s="1"/>
      <c r="CZ330" s="1"/>
      <c r="DA330" s="1"/>
      <c r="DE330" s="1"/>
      <c r="DF330" s="1"/>
      <c r="DG330" s="1"/>
      <c r="DI330" s="1"/>
      <c r="DJ330" s="1"/>
      <c r="DK330" s="1"/>
      <c r="DO330" s="1"/>
      <c r="DP330" s="1"/>
      <c r="DQ330" s="1"/>
      <c r="DS330" s="1"/>
      <c r="DT330" s="1"/>
      <c r="DU330" s="1"/>
    </row>
    <row r="331" spans="1:125">
      <c r="A331" s="225"/>
      <c r="B331" s="271" t="s">
        <v>448</v>
      </c>
      <c r="C331" s="46"/>
      <c r="D331" s="270"/>
      <c r="E331" s="270"/>
      <c r="F331" s="42"/>
      <c r="G331" s="42"/>
      <c r="H331" s="42"/>
      <c r="I331" s="42"/>
      <c r="J331" s="269"/>
      <c r="K331" s="268"/>
      <c r="L331" s="268"/>
      <c r="M331" s="127"/>
      <c r="N331" s="97"/>
      <c r="O331" s="86"/>
      <c r="P331" s="267"/>
      <c r="Q331" s="224"/>
      <c r="AD331" s="215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T331" s="1"/>
      <c r="BU331" s="1"/>
      <c r="BV331" s="1"/>
      <c r="BW331" s="1"/>
      <c r="BX331" s="1"/>
      <c r="BY331" s="1"/>
      <c r="BZ331" s="1"/>
      <c r="CA331" s="1"/>
      <c r="CB331" s="1"/>
      <c r="CD331" s="1"/>
      <c r="CE331" s="1"/>
      <c r="CF331" s="1"/>
      <c r="CG331" s="1"/>
      <c r="CH331" s="1"/>
      <c r="CI331" s="1"/>
      <c r="CJ331" s="1"/>
      <c r="CK331" s="1"/>
      <c r="CL331" s="1"/>
      <c r="CO331" s="1"/>
      <c r="CP331" s="1"/>
      <c r="CQ331" s="1"/>
      <c r="CS331" s="1"/>
      <c r="CT331" s="1"/>
      <c r="CU331" s="1"/>
      <c r="CV331" s="1"/>
      <c r="CY331" s="1"/>
      <c r="CZ331" s="1"/>
      <c r="DA331" s="1"/>
      <c r="DE331" s="1"/>
      <c r="DF331" s="1"/>
      <c r="DG331" s="1"/>
      <c r="DI331" s="1"/>
      <c r="DJ331" s="1"/>
      <c r="DK331" s="1"/>
      <c r="DO331" s="1"/>
      <c r="DP331" s="1"/>
      <c r="DQ331" s="1"/>
      <c r="DS331" s="1"/>
      <c r="DT331" s="1"/>
      <c r="DU331" s="1"/>
    </row>
    <row r="332" spans="1:125">
      <c r="B332" s="44"/>
      <c r="C332" s="92"/>
      <c r="D332" s="39"/>
      <c r="E332" s="39"/>
      <c r="F332" s="92"/>
      <c r="G332" s="92"/>
      <c r="H332" s="92"/>
      <c r="I332" s="92"/>
      <c r="J332" s="134"/>
      <c r="K332" s="40"/>
      <c r="L332" s="40"/>
      <c r="M332" s="39"/>
      <c r="N332" s="38"/>
      <c r="O332" s="37"/>
      <c r="Q332" s="224"/>
      <c r="AD332" s="215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T332" s="1"/>
      <c r="BU332" s="1"/>
      <c r="BV332" s="1"/>
      <c r="BW332" s="1"/>
      <c r="BX332" s="1"/>
      <c r="BY332" s="1"/>
      <c r="BZ332" s="1"/>
      <c r="CA332" s="1"/>
      <c r="CB332" s="1"/>
      <c r="CD332" s="1"/>
      <c r="CE332" s="1"/>
      <c r="CF332" s="1"/>
      <c r="CG332" s="1"/>
      <c r="CH332" s="1"/>
      <c r="CI332" s="1"/>
      <c r="CJ332" s="1"/>
      <c r="CK332" s="1"/>
      <c r="CL332" s="1"/>
      <c r="CO332" s="1"/>
      <c r="CP332" s="1"/>
      <c r="CQ332" s="1"/>
      <c r="CS332" s="1"/>
      <c r="CT332" s="1"/>
      <c r="CU332" s="1"/>
      <c r="CV332" s="1"/>
      <c r="CY332" s="1"/>
      <c r="CZ332" s="1"/>
      <c r="DA332" s="1"/>
      <c r="DE332" s="1"/>
      <c r="DF332" s="1"/>
      <c r="DG332" s="1"/>
      <c r="DI332" s="1"/>
      <c r="DJ332" s="1"/>
      <c r="DK332" s="1"/>
      <c r="DO332" s="1"/>
      <c r="DP332" s="1"/>
      <c r="DQ332" s="1"/>
      <c r="DS332" s="1"/>
      <c r="DT332" s="1"/>
      <c r="DU332" s="1"/>
    </row>
    <row r="333" spans="1:125">
      <c r="Q333" s="224"/>
      <c r="AD333" s="215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T333" s="1"/>
      <c r="BU333" s="1"/>
      <c r="BV333" s="1"/>
      <c r="BW333" s="1"/>
      <c r="BX333" s="1"/>
      <c r="BY333" s="1"/>
      <c r="BZ333" s="1"/>
      <c r="CA333" s="1"/>
      <c r="CB333" s="1"/>
      <c r="CD333" s="1"/>
      <c r="CE333" s="1"/>
      <c r="CF333" s="1"/>
      <c r="CG333" s="1"/>
      <c r="CH333" s="1"/>
      <c r="CI333" s="1"/>
      <c r="CJ333" s="1"/>
      <c r="CK333" s="1"/>
      <c r="CL333" s="1"/>
      <c r="CO333" s="1"/>
      <c r="CP333" s="1"/>
      <c r="CQ333" s="1"/>
      <c r="CS333" s="1"/>
      <c r="CT333" s="1"/>
      <c r="CU333" s="1"/>
      <c r="CV333" s="1"/>
      <c r="CY333" s="1"/>
      <c r="CZ333" s="1"/>
      <c r="DA333" s="1"/>
      <c r="DE333" s="1"/>
      <c r="DF333" s="1"/>
      <c r="DG333" s="1"/>
      <c r="DI333" s="1"/>
      <c r="DJ333" s="1"/>
      <c r="DK333" s="1"/>
      <c r="DO333" s="1"/>
      <c r="DP333" s="1"/>
      <c r="DQ333" s="1"/>
      <c r="DS333" s="1"/>
      <c r="DT333" s="1"/>
      <c r="DU333" s="1"/>
    </row>
    <row r="334" spans="1:125">
      <c r="C334" s="223" t="s">
        <v>447</v>
      </c>
      <c r="D334" s="222"/>
      <c r="E334" s="222"/>
      <c r="F334" s="222"/>
      <c r="G334" s="222"/>
      <c r="H334" s="222"/>
      <c r="I334" s="222"/>
      <c r="J334" s="222"/>
      <c r="K334" s="222"/>
      <c r="L334" s="222"/>
      <c r="M334" s="221"/>
      <c r="N334" s="220"/>
      <c r="O334" s="219"/>
      <c r="Q334" s="266"/>
      <c r="AD334" s="215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T334" s="1"/>
      <c r="BU334" s="1"/>
      <c r="BV334" s="1"/>
      <c r="BW334" s="1"/>
      <c r="BX334" s="1"/>
      <c r="BY334" s="1"/>
      <c r="BZ334" s="1"/>
      <c r="CA334" s="1"/>
      <c r="CB334" s="1"/>
      <c r="CD334" s="1"/>
      <c r="CE334" s="1"/>
      <c r="CF334" s="1"/>
      <c r="CG334" s="1"/>
      <c r="CH334" s="1"/>
      <c r="CI334" s="1"/>
      <c r="CJ334" s="1"/>
      <c r="CK334" s="1"/>
      <c r="CL334" s="1"/>
      <c r="CO334" s="1"/>
      <c r="CP334" s="1"/>
      <c r="CQ334" s="1"/>
      <c r="CS334" s="1"/>
      <c r="CT334" s="1"/>
      <c r="CU334" s="1"/>
      <c r="CV334" s="1"/>
      <c r="CY334" s="1"/>
      <c r="CZ334" s="1"/>
      <c r="DA334" s="1"/>
      <c r="DE334" s="1"/>
      <c r="DF334" s="1"/>
      <c r="DG334" s="1"/>
      <c r="DI334" s="1"/>
      <c r="DJ334" s="1"/>
      <c r="DK334" s="1"/>
      <c r="DO334" s="1"/>
      <c r="DP334" s="1"/>
      <c r="DQ334" s="1"/>
      <c r="DS334" s="1"/>
      <c r="DT334" s="1"/>
      <c r="DU334" s="1"/>
    </row>
    <row r="335" spans="1:125">
      <c r="Q335" s="224"/>
      <c r="AD335" s="215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T335" s="1"/>
      <c r="BU335" s="1"/>
      <c r="BV335" s="1"/>
      <c r="BW335" s="1"/>
      <c r="BX335" s="1"/>
      <c r="BY335" s="1"/>
      <c r="BZ335" s="1"/>
      <c r="CA335" s="1"/>
      <c r="CB335" s="1"/>
      <c r="CD335" s="1"/>
      <c r="CE335" s="1"/>
      <c r="CF335" s="1"/>
      <c r="CG335" s="1"/>
      <c r="CH335" s="1"/>
      <c r="CI335" s="1"/>
      <c r="CJ335" s="1"/>
      <c r="CK335" s="1"/>
      <c r="CL335" s="1"/>
      <c r="CO335" s="1"/>
      <c r="CP335" s="1"/>
      <c r="CQ335" s="1"/>
      <c r="CS335" s="1"/>
      <c r="CT335" s="1"/>
      <c r="CU335" s="1"/>
      <c r="CV335" s="1"/>
      <c r="CY335" s="1"/>
      <c r="CZ335" s="1"/>
      <c r="DA335" s="1"/>
      <c r="DE335" s="1"/>
      <c r="DF335" s="1"/>
      <c r="DG335" s="1"/>
      <c r="DI335" s="1"/>
      <c r="DJ335" s="1"/>
      <c r="DK335" s="1"/>
      <c r="DO335" s="1"/>
      <c r="DP335" s="1"/>
      <c r="DQ335" s="1"/>
      <c r="DS335" s="1"/>
      <c r="DT335" s="1"/>
      <c r="DU335" s="1"/>
    </row>
    <row r="336" spans="1:125">
      <c r="B336" s="10" t="s">
        <v>100</v>
      </c>
      <c r="C336" s="10" t="s">
        <v>99</v>
      </c>
      <c r="D336" s="1076" t="s">
        <v>98</v>
      </c>
      <c r="E336" s="1076"/>
      <c r="F336" s="10" t="s">
        <v>97</v>
      </c>
      <c r="G336" s="10" t="s">
        <v>96</v>
      </c>
      <c r="H336" s="10" t="s">
        <v>95</v>
      </c>
      <c r="I336" s="10" t="s">
        <v>94</v>
      </c>
      <c r="J336" s="27"/>
      <c r="K336" s="10" t="s">
        <v>93</v>
      </c>
      <c r="L336" s="10" t="s">
        <v>92</v>
      </c>
      <c r="M336" s="10" t="s">
        <v>91</v>
      </c>
      <c r="N336" s="11" t="s">
        <v>90</v>
      </c>
      <c r="O336" s="10" t="s">
        <v>89</v>
      </c>
      <c r="P336" s="212" t="s">
        <v>340</v>
      </c>
      <c r="Q336" s="224"/>
      <c r="AD336" s="215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T336" s="1"/>
      <c r="BU336" s="1"/>
      <c r="BV336" s="1"/>
      <c r="BW336" s="1"/>
      <c r="BX336" s="1"/>
      <c r="BY336" s="1"/>
      <c r="BZ336" s="1"/>
      <c r="CA336" s="1"/>
      <c r="CB336" s="1"/>
      <c r="CD336" s="1"/>
      <c r="CE336" s="1"/>
      <c r="CF336" s="1"/>
      <c r="CG336" s="1"/>
      <c r="CH336" s="1"/>
      <c r="CI336" s="1"/>
      <c r="CJ336" s="1"/>
      <c r="CK336" s="1"/>
      <c r="CL336" s="1"/>
      <c r="CO336" s="1"/>
      <c r="CP336" s="1"/>
      <c r="CQ336" s="1"/>
      <c r="CS336" s="1"/>
      <c r="CT336" s="1"/>
      <c r="CU336" s="1"/>
      <c r="CV336" s="1"/>
      <c r="CY336" s="1"/>
      <c r="CZ336" s="1"/>
      <c r="DA336" s="1"/>
      <c r="DE336" s="1"/>
      <c r="DF336" s="1"/>
      <c r="DG336" s="1"/>
      <c r="DI336" s="1"/>
      <c r="DJ336" s="1"/>
      <c r="DK336" s="1"/>
      <c r="DO336" s="1"/>
      <c r="DP336" s="1"/>
      <c r="DQ336" s="1"/>
      <c r="DS336" s="1"/>
      <c r="DT336" s="1"/>
      <c r="DU336" s="1"/>
    </row>
    <row r="337" spans="1:125">
      <c r="A337" s="13">
        <v>39448</v>
      </c>
      <c r="B337" s="92">
        <v>1</v>
      </c>
      <c r="C337" s="25" t="s">
        <v>16</v>
      </c>
      <c r="D337" s="39" t="s">
        <v>133</v>
      </c>
      <c r="E337" s="39" t="s">
        <v>14</v>
      </c>
      <c r="F337" s="1074" t="s">
        <v>242</v>
      </c>
      <c r="G337" s="1074"/>
      <c r="H337" s="1074" t="s">
        <v>233</v>
      </c>
      <c r="I337" s="1074"/>
      <c r="J337" s="171"/>
      <c r="K337" s="48">
        <v>39463</v>
      </c>
      <c r="L337" s="48">
        <v>39493</v>
      </c>
      <c r="M337" s="67" t="s">
        <v>343</v>
      </c>
      <c r="N337" s="209">
        <v>39463</v>
      </c>
      <c r="O337" s="86">
        <v>39416</v>
      </c>
      <c r="P337" s="135">
        <v>33927</v>
      </c>
      <c r="Q337" s="224"/>
      <c r="AD337" s="215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T337" s="1"/>
      <c r="BU337" s="1"/>
      <c r="BV337" s="1"/>
      <c r="BW337" s="1"/>
      <c r="BX337" s="1"/>
      <c r="BY337" s="1"/>
      <c r="BZ337" s="1"/>
      <c r="CA337" s="1"/>
      <c r="CB337" s="1"/>
      <c r="CD337" s="1"/>
      <c r="CE337" s="1"/>
      <c r="CF337" s="1"/>
      <c r="CG337" s="1"/>
      <c r="CH337" s="1"/>
      <c r="CI337" s="1"/>
      <c r="CJ337" s="1"/>
      <c r="CK337" s="1"/>
      <c r="CL337" s="1"/>
      <c r="CO337" s="1"/>
      <c r="CP337" s="1"/>
      <c r="CQ337" s="1"/>
      <c r="CS337" s="1"/>
      <c r="CT337" s="1"/>
      <c r="CU337" s="1"/>
      <c r="CV337" s="1"/>
      <c r="CY337" s="1"/>
      <c r="CZ337" s="1"/>
      <c r="DA337" s="1"/>
      <c r="DE337" s="1"/>
      <c r="DF337" s="1"/>
      <c r="DG337" s="1"/>
      <c r="DI337" s="1"/>
      <c r="DJ337" s="1"/>
      <c r="DK337" s="1"/>
      <c r="DO337" s="1"/>
      <c r="DP337" s="1"/>
      <c r="DQ337" s="1"/>
      <c r="DS337" s="1"/>
      <c r="DT337" s="1"/>
      <c r="DU337" s="1"/>
    </row>
    <row r="338" spans="1:125">
      <c r="A338" s="13">
        <v>39463</v>
      </c>
      <c r="B338" s="92">
        <v>2</v>
      </c>
      <c r="C338" s="61" t="s">
        <v>130</v>
      </c>
      <c r="D338" s="217" t="s">
        <v>129</v>
      </c>
      <c r="E338" s="216" t="s">
        <v>128</v>
      </c>
      <c r="F338" s="181" t="s">
        <v>446</v>
      </c>
      <c r="G338" s="181" t="s">
        <v>445</v>
      </c>
      <c r="H338" s="181" t="s">
        <v>442</v>
      </c>
      <c r="I338" s="181" t="s">
        <v>441</v>
      </c>
      <c r="J338" s="180"/>
      <c r="K338" s="48">
        <v>39468</v>
      </c>
      <c r="L338" s="48">
        <v>39498</v>
      </c>
      <c r="M338" s="67" t="s">
        <v>343</v>
      </c>
      <c r="N338" s="91">
        <v>39463</v>
      </c>
      <c r="O338" s="37">
        <v>39470</v>
      </c>
      <c r="P338" s="195">
        <v>38786</v>
      </c>
      <c r="Q338" s="224"/>
      <c r="AD338" s="215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T338" s="1"/>
      <c r="BU338" s="1"/>
      <c r="BV338" s="1"/>
      <c r="BW338" s="1"/>
      <c r="BX338" s="1"/>
      <c r="BY338" s="1"/>
      <c r="BZ338" s="1"/>
      <c r="CA338" s="1"/>
      <c r="CB338" s="1"/>
      <c r="CD338" s="1"/>
      <c r="CE338" s="1"/>
      <c r="CF338" s="1"/>
      <c r="CG338" s="1"/>
      <c r="CH338" s="1"/>
      <c r="CI338" s="1"/>
      <c r="CJ338" s="1"/>
      <c r="CK338" s="1"/>
      <c r="CL338" s="1"/>
      <c r="CO338" s="1"/>
      <c r="CP338" s="1"/>
      <c r="CQ338" s="1"/>
      <c r="CS338" s="1"/>
      <c r="CT338" s="1"/>
      <c r="CU338" s="1"/>
      <c r="CV338" s="1"/>
      <c r="CY338" s="1"/>
      <c r="CZ338" s="1"/>
      <c r="DA338" s="1"/>
      <c r="DE338" s="1"/>
      <c r="DF338" s="1"/>
      <c r="DG338" s="1"/>
      <c r="DI338" s="1"/>
      <c r="DJ338" s="1"/>
      <c r="DK338" s="1"/>
      <c r="DO338" s="1"/>
      <c r="DP338" s="1"/>
      <c r="DQ338" s="1"/>
      <c r="DS338" s="1"/>
      <c r="DT338" s="1"/>
      <c r="DU338" s="1"/>
    </row>
    <row r="339" spans="1:125">
      <c r="A339" s="13">
        <v>39479</v>
      </c>
      <c r="B339" s="92">
        <v>3</v>
      </c>
      <c r="C339" s="61" t="s">
        <v>444</v>
      </c>
      <c r="D339" s="217" t="s">
        <v>117</v>
      </c>
      <c r="E339" s="216" t="s">
        <v>443</v>
      </c>
      <c r="F339" s="181" t="s">
        <v>442</v>
      </c>
      <c r="G339" s="181" t="s">
        <v>441</v>
      </c>
      <c r="H339" s="181" t="s">
        <v>440</v>
      </c>
      <c r="I339" s="181" t="s">
        <v>439</v>
      </c>
      <c r="J339" s="180"/>
      <c r="K339" s="48">
        <v>39482</v>
      </c>
      <c r="L339" s="48">
        <v>39511</v>
      </c>
      <c r="M339" s="92" t="s">
        <v>385</v>
      </c>
      <c r="N339" s="91"/>
      <c r="O339" s="37">
        <v>39478</v>
      </c>
      <c r="P339" s="195">
        <v>39097</v>
      </c>
      <c r="Q339" s="265"/>
      <c r="AD339" s="215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T339" s="1"/>
      <c r="BU339" s="1"/>
      <c r="BV339" s="1"/>
      <c r="BW339" s="1"/>
      <c r="BX339" s="1"/>
      <c r="BY339" s="1"/>
      <c r="BZ339" s="1"/>
      <c r="CA339" s="1"/>
      <c r="CB339" s="1"/>
      <c r="CD339" s="1"/>
      <c r="CE339" s="1"/>
      <c r="CF339" s="1"/>
      <c r="CG339" s="1"/>
      <c r="CH339" s="1"/>
      <c r="CI339" s="1"/>
      <c r="CJ339" s="1"/>
      <c r="CK339" s="1"/>
      <c r="CL339" s="1"/>
      <c r="CO339" s="1"/>
      <c r="CP339" s="1"/>
      <c r="CQ339" s="1"/>
      <c r="CS339" s="1"/>
      <c r="CT339" s="1"/>
      <c r="CU339" s="1"/>
      <c r="CV339" s="1"/>
      <c r="CY339" s="1"/>
      <c r="CZ339" s="1"/>
      <c r="DA339" s="1"/>
      <c r="DE339" s="1"/>
      <c r="DF339" s="1"/>
      <c r="DG339" s="1"/>
      <c r="DI339" s="1"/>
      <c r="DJ339" s="1"/>
      <c r="DK339" s="1"/>
      <c r="DO339" s="1"/>
      <c r="DP339" s="1"/>
      <c r="DQ339" s="1"/>
      <c r="DS339" s="1"/>
      <c r="DT339" s="1"/>
      <c r="DU339" s="1"/>
    </row>
    <row r="340" spans="1:125">
      <c r="A340" s="13">
        <v>39479</v>
      </c>
      <c r="B340" s="92">
        <v>4</v>
      </c>
      <c r="C340" s="25" t="s">
        <v>438</v>
      </c>
      <c r="D340" s="217" t="s">
        <v>437</v>
      </c>
      <c r="E340" s="216" t="s">
        <v>436</v>
      </c>
      <c r="F340" s="1074" t="s">
        <v>233</v>
      </c>
      <c r="G340" s="1074"/>
      <c r="H340" s="1074" t="s">
        <v>435</v>
      </c>
      <c r="I340" s="1074"/>
      <c r="J340" s="171"/>
      <c r="K340" s="48">
        <v>39479</v>
      </c>
      <c r="L340" s="48">
        <v>39507</v>
      </c>
      <c r="M340" s="92" t="s">
        <v>385</v>
      </c>
      <c r="N340" s="91"/>
      <c r="O340" s="37">
        <v>39478</v>
      </c>
      <c r="P340" s="195">
        <v>39098</v>
      </c>
      <c r="Q340" s="224"/>
      <c r="AD340" s="215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T340" s="1"/>
      <c r="BU340" s="1"/>
      <c r="BV340" s="1"/>
      <c r="BW340" s="1"/>
      <c r="BX340" s="1"/>
      <c r="BY340" s="1"/>
      <c r="BZ340" s="1"/>
      <c r="CA340" s="1"/>
      <c r="CB340" s="1"/>
      <c r="CD340" s="1"/>
      <c r="CE340" s="1"/>
      <c r="CF340" s="1"/>
      <c r="CG340" s="1"/>
      <c r="CH340" s="1"/>
      <c r="CI340" s="1"/>
      <c r="CJ340" s="1"/>
      <c r="CK340" s="1"/>
      <c r="CL340" s="1"/>
      <c r="CO340" s="1"/>
      <c r="CP340" s="1"/>
      <c r="CQ340" s="1"/>
      <c r="CS340" s="1"/>
      <c r="CT340" s="1"/>
      <c r="CU340" s="1"/>
      <c r="CV340" s="1"/>
      <c r="CY340" s="1"/>
      <c r="CZ340" s="1"/>
      <c r="DA340" s="1"/>
      <c r="DE340" s="1"/>
      <c r="DF340" s="1"/>
      <c r="DG340" s="1"/>
      <c r="DI340" s="1"/>
      <c r="DJ340" s="1"/>
      <c r="DK340" s="1"/>
      <c r="DO340" s="1"/>
      <c r="DP340" s="1"/>
      <c r="DQ340" s="1"/>
      <c r="DS340" s="1"/>
      <c r="DT340" s="1"/>
      <c r="DU340" s="1"/>
    </row>
    <row r="341" spans="1:125">
      <c r="A341" s="225">
        <v>39479</v>
      </c>
      <c r="B341" s="92">
        <v>5</v>
      </c>
      <c r="C341" s="25" t="s">
        <v>58</v>
      </c>
      <c r="D341" s="217" t="s">
        <v>57</v>
      </c>
      <c r="E341" s="216" t="s">
        <v>56</v>
      </c>
      <c r="F341" s="1074" t="s">
        <v>233</v>
      </c>
      <c r="G341" s="1074"/>
      <c r="H341" s="1074" t="s">
        <v>435</v>
      </c>
      <c r="I341" s="1074"/>
      <c r="J341" s="171"/>
      <c r="K341" s="48">
        <v>39479</v>
      </c>
      <c r="L341" s="48">
        <v>39507</v>
      </c>
      <c r="M341" s="67" t="s">
        <v>343</v>
      </c>
      <c r="N341" s="91"/>
      <c r="O341" s="37">
        <v>39478</v>
      </c>
      <c r="P341" s="195">
        <v>34121</v>
      </c>
      <c r="Q341" s="224"/>
      <c r="AD341" s="215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T341" s="1"/>
      <c r="BU341" s="1"/>
      <c r="BV341" s="1"/>
      <c r="BW341" s="1"/>
      <c r="BX341" s="1"/>
      <c r="BY341" s="1"/>
      <c r="BZ341" s="1"/>
      <c r="CA341" s="1"/>
      <c r="CB341" s="1"/>
      <c r="CD341" s="1"/>
      <c r="CE341" s="1"/>
      <c r="CF341" s="1"/>
      <c r="CG341" s="1"/>
      <c r="CH341" s="1"/>
      <c r="CI341" s="1"/>
      <c r="CJ341" s="1"/>
      <c r="CK341" s="1"/>
      <c r="CL341" s="1"/>
      <c r="CO341" s="1"/>
      <c r="CP341" s="1"/>
      <c r="CQ341" s="1"/>
      <c r="CS341" s="1"/>
      <c r="CT341" s="1"/>
      <c r="CU341" s="1"/>
      <c r="CV341" s="1"/>
      <c r="CY341" s="1"/>
      <c r="CZ341" s="1"/>
      <c r="DA341" s="1"/>
      <c r="DE341" s="1"/>
      <c r="DF341" s="1"/>
      <c r="DG341" s="1"/>
      <c r="DI341" s="1"/>
      <c r="DJ341" s="1"/>
      <c r="DK341" s="1"/>
      <c r="DO341" s="1"/>
      <c r="DP341" s="1"/>
      <c r="DQ341" s="1"/>
      <c r="DS341" s="1"/>
      <c r="DT341" s="1"/>
      <c r="DU341" s="1"/>
    </row>
    <row r="342" spans="1:125">
      <c r="A342" s="225">
        <v>39494</v>
      </c>
      <c r="B342" s="92">
        <v>6</v>
      </c>
      <c r="C342" s="46" t="s">
        <v>147</v>
      </c>
      <c r="D342" s="208" t="s">
        <v>146</v>
      </c>
      <c r="E342" s="208" t="s">
        <v>145</v>
      </c>
      <c r="F342" s="1074" t="s">
        <v>435</v>
      </c>
      <c r="G342" s="1074"/>
      <c r="H342" s="1074" t="s">
        <v>231</v>
      </c>
      <c r="I342" s="1074"/>
      <c r="J342" s="171"/>
      <c r="K342" s="48">
        <v>39493</v>
      </c>
      <c r="L342" s="48">
        <v>39522</v>
      </c>
      <c r="M342" s="92" t="s">
        <v>385</v>
      </c>
      <c r="N342" s="91"/>
      <c r="O342" s="37">
        <v>39492</v>
      </c>
      <c r="P342" s="213">
        <v>36557</v>
      </c>
      <c r="AD342" s="215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T342" s="1"/>
      <c r="BU342" s="1"/>
      <c r="BV342" s="1"/>
      <c r="BW342" s="1"/>
      <c r="BX342" s="1"/>
      <c r="BY342" s="1"/>
      <c r="BZ342" s="1"/>
      <c r="CA342" s="1"/>
      <c r="CB342" s="1"/>
      <c r="CD342" s="1"/>
      <c r="CE342" s="1"/>
      <c r="CF342" s="1"/>
      <c r="CG342" s="1"/>
      <c r="CH342" s="1"/>
      <c r="CI342" s="1"/>
      <c r="CJ342" s="1"/>
      <c r="CK342" s="1"/>
      <c r="CL342" s="1"/>
      <c r="CO342" s="1"/>
      <c r="CP342" s="1"/>
      <c r="CQ342" s="1"/>
      <c r="CS342" s="1"/>
      <c r="CT342" s="1"/>
      <c r="CU342" s="1"/>
      <c r="CV342" s="1"/>
      <c r="CY342" s="1"/>
      <c r="CZ342" s="1"/>
      <c r="DA342" s="1"/>
      <c r="DE342" s="1"/>
      <c r="DF342" s="1"/>
      <c r="DG342" s="1"/>
      <c r="DI342" s="1"/>
      <c r="DJ342" s="1"/>
      <c r="DK342" s="1"/>
      <c r="DO342" s="1"/>
      <c r="DP342" s="1"/>
      <c r="DQ342" s="1"/>
      <c r="DS342" s="1"/>
      <c r="DT342" s="1"/>
      <c r="DU342" s="1"/>
    </row>
    <row r="343" spans="1:125">
      <c r="A343" s="225">
        <v>39508</v>
      </c>
      <c r="B343" s="92">
        <v>7</v>
      </c>
      <c r="C343" s="264" t="s">
        <v>11</v>
      </c>
      <c r="D343" s="208" t="s">
        <v>10</v>
      </c>
      <c r="E343" s="208" t="s">
        <v>9</v>
      </c>
      <c r="F343" s="181" t="s">
        <v>434</v>
      </c>
      <c r="G343" s="181" t="s">
        <v>431</v>
      </c>
      <c r="H343" s="181" t="s">
        <v>427</v>
      </c>
      <c r="I343" s="181" t="s">
        <v>426</v>
      </c>
      <c r="J343" s="180"/>
      <c r="K343" s="48">
        <v>39517</v>
      </c>
      <c r="L343" s="48">
        <v>39548</v>
      </c>
      <c r="M343" s="92" t="s">
        <v>385</v>
      </c>
      <c r="N343" s="91">
        <v>39514</v>
      </c>
      <c r="O343" s="37">
        <v>39514</v>
      </c>
      <c r="P343" s="213">
        <v>37263</v>
      </c>
      <c r="AD343" s="215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T343" s="1"/>
      <c r="BU343" s="1"/>
      <c r="BV343" s="1"/>
      <c r="BW343" s="1"/>
      <c r="BX343" s="1"/>
      <c r="BY343" s="1"/>
      <c r="BZ343" s="1"/>
      <c r="CA343" s="1"/>
      <c r="CB343" s="1"/>
      <c r="CD343" s="1"/>
      <c r="CE343" s="1"/>
      <c r="CF343" s="1"/>
      <c r="CG343" s="1"/>
      <c r="CH343" s="1"/>
      <c r="CI343" s="1"/>
      <c r="CJ343" s="1"/>
      <c r="CK343" s="1"/>
      <c r="CL343" s="1"/>
      <c r="CO343" s="1"/>
      <c r="CP343" s="1"/>
      <c r="CQ343" s="1"/>
      <c r="CS343" s="1"/>
      <c r="CT343" s="1"/>
      <c r="CU343" s="1"/>
      <c r="CV343" s="1"/>
      <c r="CY343" s="1"/>
      <c r="CZ343" s="1"/>
      <c r="DA343" s="1"/>
      <c r="DE343" s="1"/>
      <c r="DF343" s="1"/>
      <c r="DG343" s="1"/>
      <c r="DI343" s="1"/>
      <c r="DJ343" s="1"/>
      <c r="DK343" s="1"/>
      <c r="DO343" s="1"/>
      <c r="DP343" s="1"/>
      <c r="DQ343" s="1"/>
      <c r="DS343" s="1"/>
      <c r="DT343" s="1"/>
      <c r="DU343" s="1"/>
    </row>
    <row r="344" spans="1:125">
      <c r="A344" s="225">
        <v>39554</v>
      </c>
      <c r="B344" s="92">
        <v>8</v>
      </c>
      <c r="C344" s="28" t="s">
        <v>433</v>
      </c>
      <c r="D344" s="1" t="s">
        <v>53</v>
      </c>
      <c r="E344" s="208" t="s">
        <v>432</v>
      </c>
      <c r="F344" s="181" t="s">
        <v>431</v>
      </c>
      <c r="G344" s="181" t="s">
        <v>427</v>
      </c>
      <c r="H344" s="181" t="s">
        <v>426</v>
      </c>
      <c r="I344" s="181" t="s">
        <v>425</v>
      </c>
      <c r="J344" s="180"/>
      <c r="K344" s="48">
        <v>39520</v>
      </c>
      <c r="L344" s="48">
        <f>30+K344</f>
        <v>39550</v>
      </c>
      <c r="M344" s="92" t="s">
        <v>385</v>
      </c>
      <c r="N344" s="91">
        <v>39522</v>
      </c>
      <c r="O344" s="37">
        <v>39519</v>
      </c>
      <c r="P344" s="213">
        <v>39163</v>
      </c>
      <c r="AD344" s="215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T344" s="1"/>
      <c r="BU344" s="1"/>
      <c r="BV344" s="1"/>
      <c r="BW344" s="1"/>
      <c r="BX344" s="1"/>
      <c r="BY344" s="1"/>
      <c r="BZ344" s="1"/>
      <c r="CA344" s="1"/>
      <c r="CB344" s="1"/>
      <c r="CD344" s="1"/>
      <c r="CE344" s="1"/>
      <c r="CF344" s="1"/>
      <c r="CG344" s="1"/>
      <c r="CH344" s="1"/>
      <c r="CI344" s="1"/>
      <c r="CJ344" s="1"/>
      <c r="CK344" s="1"/>
      <c r="CL344" s="1"/>
      <c r="CO344" s="1"/>
      <c r="CP344" s="1"/>
      <c r="CQ344" s="1"/>
      <c r="CS344" s="1"/>
      <c r="CT344" s="1"/>
      <c r="CU344" s="1"/>
      <c r="CV344" s="1"/>
      <c r="CY344" s="1"/>
      <c r="CZ344" s="1"/>
      <c r="DA344" s="1"/>
      <c r="DE344" s="1"/>
      <c r="DF344" s="1"/>
      <c r="DG344" s="1"/>
      <c r="DI344" s="1"/>
      <c r="DJ344" s="1"/>
      <c r="DK344" s="1"/>
      <c r="DO344" s="1"/>
      <c r="DP344" s="1"/>
      <c r="DQ344" s="1"/>
      <c r="DS344" s="1"/>
      <c r="DT344" s="1"/>
      <c r="DU344" s="1"/>
    </row>
    <row r="345" spans="1:125">
      <c r="A345" s="225">
        <v>39494</v>
      </c>
      <c r="B345" s="92">
        <v>9</v>
      </c>
      <c r="C345" s="28" t="s">
        <v>314</v>
      </c>
      <c r="D345" s="263" t="s">
        <v>313</v>
      </c>
      <c r="E345" s="262" t="s">
        <v>312</v>
      </c>
      <c r="F345" s="181" t="s">
        <v>427</v>
      </c>
      <c r="G345" s="181" t="s">
        <v>426</v>
      </c>
      <c r="H345" s="181" t="s">
        <v>425</v>
      </c>
      <c r="I345" s="261" t="s">
        <v>424</v>
      </c>
      <c r="J345" s="260"/>
      <c r="K345" s="48">
        <v>39527</v>
      </c>
      <c r="L345" s="48">
        <v>39557</v>
      </c>
      <c r="M345" s="92" t="s">
        <v>385</v>
      </c>
      <c r="N345" s="259" t="s">
        <v>423</v>
      </c>
      <c r="O345" s="258">
        <v>39522</v>
      </c>
      <c r="P345" s="213">
        <v>35929</v>
      </c>
      <c r="AD345" s="215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T345" s="1"/>
      <c r="BU345" s="1"/>
      <c r="BV345" s="1"/>
      <c r="BW345" s="1"/>
      <c r="BX345" s="1"/>
      <c r="BY345" s="1"/>
      <c r="BZ345" s="1"/>
      <c r="CA345" s="1"/>
      <c r="CB345" s="1"/>
      <c r="CD345" s="1"/>
      <c r="CE345" s="1"/>
      <c r="CF345" s="1"/>
      <c r="CG345" s="1"/>
      <c r="CH345" s="1"/>
      <c r="CI345" s="1"/>
      <c r="CJ345" s="1"/>
      <c r="CK345" s="1"/>
      <c r="CL345" s="1"/>
      <c r="CO345" s="1"/>
      <c r="CP345" s="1"/>
      <c r="CQ345" s="1"/>
      <c r="CS345" s="1"/>
      <c r="CT345" s="1"/>
      <c r="CU345" s="1"/>
      <c r="CV345" s="1"/>
      <c r="CY345" s="1"/>
      <c r="CZ345" s="1"/>
      <c r="DA345" s="1"/>
      <c r="DE345" s="1"/>
      <c r="DF345" s="1"/>
      <c r="DG345" s="1"/>
      <c r="DI345" s="1"/>
      <c r="DJ345" s="1"/>
      <c r="DK345" s="1"/>
      <c r="DO345" s="1"/>
      <c r="DP345" s="1"/>
      <c r="DQ345" s="1"/>
      <c r="DS345" s="1"/>
      <c r="DT345" s="1"/>
      <c r="DU345" s="1"/>
    </row>
    <row r="346" spans="1:125">
      <c r="A346" s="225">
        <v>39494</v>
      </c>
      <c r="B346" s="92">
        <v>10</v>
      </c>
      <c r="C346" s="60" t="s">
        <v>430</v>
      </c>
      <c r="D346" s="1" t="s">
        <v>429</v>
      </c>
      <c r="E346" s="208" t="s">
        <v>428</v>
      </c>
      <c r="F346" s="181" t="s">
        <v>427</v>
      </c>
      <c r="G346" s="181" t="s">
        <v>426</v>
      </c>
      <c r="H346" s="181" t="s">
        <v>425</v>
      </c>
      <c r="I346" s="261" t="s">
        <v>424</v>
      </c>
      <c r="J346" s="260"/>
      <c r="K346" s="48">
        <v>39524</v>
      </c>
      <c r="L346" s="48">
        <f>30+K346</f>
        <v>39554</v>
      </c>
      <c r="M346" s="170" t="s">
        <v>343</v>
      </c>
      <c r="N346" s="259" t="s">
        <v>423</v>
      </c>
      <c r="O346" s="258">
        <v>39522</v>
      </c>
      <c r="P346" s="213">
        <v>38658</v>
      </c>
      <c r="AD346" s="215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T346" s="1"/>
      <c r="BU346" s="1"/>
      <c r="BV346" s="1"/>
      <c r="BW346" s="1"/>
      <c r="BX346" s="1"/>
      <c r="BY346" s="1"/>
      <c r="BZ346" s="1"/>
      <c r="CA346" s="1"/>
      <c r="CB346" s="1"/>
      <c r="CD346" s="1"/>
      <c r="CE346" s="1"/>
      <c r="CF346" s="1"/>
      <c r="CG346" s="1"/>
      <c r="CH346" s="1"/>
      <c r="CI346" s="1"/>
      <c r="CJ346" s="1"/>
      <c r="CK346" s="1"/>
      <c r="CL346" s="1"/>
      <c r="CO346" s="1"/>
      <c r="CP346" s="1"/>
      <c r="CQ346" s="1"/>
      <c r="CS346" s="1"/>
      <c r="CT346" s="1"/>
      <c r="CU346" s="1"/>
      <c r="CV346" s="1"/>
      <c r="CY346" s="1"/>
      <c r="CZ346" s="1"/>
      <c r="DA346" s="1"/>
      <c r="DE346" s="1"/>
      <c r="DF346" s="1"/>
      <c r="DG346" s="1"/>
      <c r="DI346" s="1"/>
      <c r="DJ346" s="1"/>
      <c r="DK346" s="1"/>
      <c r="DO346" s="1"/>
      <c r="DP346" s="1"/>
      <c r="DQ346" s="1"/>
      <c r="DS346" s="1"/>
      <c r="DT346" s="1"/>
      <c r="DU346" s="1"/>
    </row>
    <row r="347" spans="1:125">
      <c r="A347" s="225">
        <v>39508</v>
      </c>
      <c r="B347" s="92">
        <v>11</v>
      </c>
      <c r="C347" s="196" t="s">
        <v>302</v>
      </c>
      <c r="D347" s="257" t="s">
        <v>57</v>
      </c>
      <c r="E347" s="256" t="s">
        <v>301</v>
      </c>
      <c r="F347" s="1072" t="s">
        <v>231</v>
      </c>
      <c r="G347" s="1072"/>
      <c r="H347" s="1072" t="s">
        <v>330</v>
      </c>
      <c r="I347" s="1072"/>
      <c r="J347" s="164"/>
      <c r="K347" s="154">
        <v>39508</v>
      </c>
      <c r="L347" s="154">
        <v>39538</v>
      </c>
      <c r="M347" s="255" t="s">
        <v>343</v>
      </c>
      <c r="N347" s="254" t="s">
        <v>423</v>
      </c>
      <c r="O347" s="253">
        <v>39522</v>
      </c>
      <c r="P347" s="237">
        <v>38474</v>
      </c>
      <c r="AD347" s="215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T347" s="1"/>
      <c r="BU347" s="1"/>
      <c r="BV347" s="1"/>
      <c r="BW347" s="1"/>
      <c r="BX347" s="1"/>
      <c r="BY347" s="1"/>
      <c r="BZ347" s="1"/>
      <c r="CA347" s="1"/>
      <c r="CB347" s="1"/>
      <c r="CD347" s="1"/>
      <c r="CE347" s="1"/>
      <c r="CF347" s="1"/>
      <c r="CG347" s="1"/>
      <c r="CH347" s="1"/>
      <c r="CI347" s="1"/>
      <c r="CJ347" s="1"/>
      <c r="CK347" s="1"/>
      <c r="CL347" s="1"/>
      <c r="CO347" s="1"/>
      <c r="CP347" s="1"/>
      <c r="CQ347" s="1"/>
      <c r="CS347" s="1"/>
      <c r="CT347" s="1"/>
      <c r="CU347" s="1"/>
      <c r="CV347" s="1"/>
      <c r="CY347" s="1"/>
      <c r="CZ347" s="1"/>
      <c r="DA347" s="1"/>
      <c r="DE347" s="1"/>
      <c r="DF347" s="1"/>
      <c r="DG347" s="1"/>
      <c r="DI347" s="1"/>
      <c r="DJ347" s="1"/>
      <c r="DK347" s="1"/>
      <c r="DO347" s="1"/>
      <c r="DP347" s="1"/>
      <c r="DQ347" s="1"/>
      <c r="DS347" s="1"/>
      <c r="DT347" s="1"/>
      <c r="DU347" s="1"/>
    </row>
    <row r="348" spans="1:125">
      <c r="A348" s="225"/>
      <c r="B348" s="228">
        <v>12</v>
      </c>
      <c r="C348" s="28" t="s">
        <v>36</v>
      </c>
      <c r="D348" s="252" t="s">
        <v>287</v>
      </c>
      <c r="E348" s="241" t="s">
        <v>34</v>
      </c>
      <c r="F348" s="181" t="s">
        <v>422</v>
      </c>
      <c r="G348" s="181" t="s">
        <v>421</v>
      </c>
      <c r="H348" s="181" t="s">
        <v>417</v>
      </c>
      <c r="I348" s="181" t="s">
        <v>414</v>
      </c>
      <c r="J348" s="180"/>
      <c r="K348" s="48">
        <v>39660</v>
      </c>
      <c r="L348" s="48">
        <v>39690</v>
      </c>
      <c r="M348" s="170" t="s">
        <v>343</v>
      </c>
      <c r="N348" s="91">
        <v>39665</v>
      </c>
      <c r="O348" s="37">
        <v>39665</v>
      </c>
      <c r="P348" s="213">
        <v>26150</v>
      </c>
      <c r="AD348" s="215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T348" s="1"/>
      <c r="BU348" s="1"/>
      <c r="BV348" s="1"/>
      <c r="BW348" s="1"/>
      <c r="BX348" s="1"/>
      <c r="BY348" s="1"/>
      <c r="BZ348" s="1"/>
      <c r="CA348" s="1"/>
      <c r="CB348" s="1"/>
      <c r="CD348" s="1"/>
      <c r="CE348" s="1"/>
      <c r="CF348" s="1"/>
      <c r="CG348" s="1"/>
      <c r="CH348" s="1"/>
      <c r="CI348" s="1"/>
      <c r="CJ348" s="1"/>
      <c r="CK348" s="1"/>
      <c r="CL348" s="1"/>
      <c r="CO348" s="1"/>
      <c r="CP348" s="1"/>
      <c r="CQ348" s="1"/>
      <c r="CS348" s="1"/>
      <c r="CT348" s="1"/>
      <c r="CU348" s="1"/>
      <c r="CV348" s="1"/>
      <c r="CY348" s="1"/>
      <c r="CZ348" s="1"/>
      <c r="DA348" s="1"/>
      <c r="DE348" s="1"/>
      <c r="DF348" s="1"/>
      <c r="DG348" s="1"/>
      <c r="DI348" s="1"/>
      <c r="DJ348" s="1"/>
      <c r="DK348" s="1"/>
      <c r="DO348" s="1"/>
      <c r="DP348" s="1"/>
      <c r="DQ348" s="1"/>
      <c r="DS348" s="1"/>
      <c r="DT348" s="1"/>
      <c r="DU348" s="1"/>
    </row>
    <row r="349" spans="1:125">
      <c r="A349" s="225"/>
      <c r="B349" s="228">
        <v>13</v>
      </c>
      <c r="C349" s="28" t="s">
        <v>420</v>
      </c>
      <c r="D349" s="252" t="s">
        <v>419</v>
      </c>
      <c r="E349" s="241" t="s">
        <v>418</v>
      </c>
      <c r="F349" s="181" t="s">
        <v>417</v>
      </c>
      <c r="G349" s="181" t="s">
        <v>414</v>
      </c>
      <c r="H349" s="181" t="s">
        <v>413</v>
      </c>
      <c r="I349" s="181" t="s">
        <v>412</v>
      </c>
      <c r="J349" s="180"/>
      <c r="K349" s="48">
        <v>39674</v>
      </c>
      <c r="L349" s="48">
        <f>30+K349</f>
        <v>39704</v>
      </c>
      <c r="M349" s="92" t="s">
        <v>385</v>
      </c>
      <c r="N349" s="91">
        <v>39675</v>
      </c>
      <c r="O349" s="37">
        <v>39668</v>
      </c>
      <c r="P349" s="213">
        <v>39114</v>
      </c>
      <c r="AD349" s="215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T349" s="1"/>
      <c r="BU349" s="1"/>
      <c r="BV349" s="1"/>
      <c r="BW349" s="1"/>
      <c r="BX349" s="1"/>
      <c r="BY349" s="1"/>
      <c r="BZ349" s="1"/>
      <c r="CA349" s="1"/>
      <c r="CB349" s="1"/>
      <c r="CD349" s="1"/>
      <c r="CE349" s="1"/>
      <c r="CF349" s="1"/>
      <c r="CG349" s="1"/>
      <c r="CH349" s="1"/>
      <c r="CI349" s="1"/>
      <c r="CJ349" s="1"/>
      <c r="CK349" s="1"/>
      <c r="CL349" s="1"/>
      <c r="CO349" s="1"/>
      <c r="CP349" s="1"/>
      <c r="CQ349" s="1"/>
      <c r="CS349" s="1"/>
      <c r="CT349" s="1"/>
      <c r="CU349" s="1"/>
      <c r="CV349" s="1"/>
      <c r="CY349" s="1"/>
      <c r="CZ349" s="1"/>
      <c r="DA349" s="1"/>
      <c r="DE349" s="1"/>
      <c r="DF349" s="1"/>
      <c r="DG349" s="1"/>
      <c r="DI349" s="1"/>
      <c r="DJ349" s="1"/>
      <c r="DK349" s="1"/>
      <c r="DO349" s="1"/>
      <c r="DP349" s="1"/>
      <c r="DQ349" s="1"/>
      <c r="DS349" s="1"/>
      <c r="DT349" s="1"/>
      <c r="DU349" s="1"/>
    </row>
    <row r="350" spans="1:125">
      <c r="A350" s="225"/>
      <c r="B350" s="228">
        <v>14</v>
      </c>
      <c r="C350" s="60" t="s">
        <v>130</v>
      </c>
      <c r="D350" s="252" t="s">
        <v>129</v>
      </c>
      <c r="E350" s="241" t="s">
        <v>128</v>
      </c>
      <c r="F350" s="181" t="s">
        <v>414</v>
      </c>
      <c r="G350" s="181" t="s">
        <v>413</v>
      </c>
      <c r="H350" s="181" t="s">
        <v>412</v>
      </c>
      <c r="I350" s="181" t="s">
        <v>409</v>
      </c>
      <c r="J350" s="180"/>
      <c r="K350" s="48">
        <v>39671</v>
      </c>
      <c r="L350" s="48">
        <v>39701</v>
      </c>
      <c r="M350" s="92" t="s">
        <v>385</v>
      </c>
      <c r="N350" s="91">
        <v>39668</v>
      </c>
      <c r="O350" s="37">
        <v>39667</v>
      </c>
      <c r="P350" s="213">
        <v>37690</v>
      </c>
      <c r="Q350" s="251"/>
      <c r="AD350" s="215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T350" s="1"/>
      <c r="BU350" s="1"/>
      <c r="BV350" s="1"/>
      <c r="BW350" s="1"/>
      <c r="BX350" s="1"/>
      <c r="BY350" s="1"/>
      <c r="BZ350" s="1"/>
      <c r="CA350" s="1"/>
      <c r="CB350" s="1"/>
      <c r="CD350" s="1"/>
      <c r="CE350" s="1"/>
      <c r="CF350" s="1"/>
      <c r="CG350" s="1"/>
      <c r="CH350" s="1"/>
      <c r="CI350" s="1"/>
      <c r="CJ350" s="1"/>
      <c r="CK350" s="1"/>
      <c r="CL350" s="1"/>
      <c r="CO350" s="1"/>
      <c r="CP350" s="1"/>
      <c r="CQ350" s="1"/>
      <c r="CS350" s="1"/>
      <c r="CT350" s="1"/>
      <c r="CU350" s="1"/>
      <c r="CV350" s="1"/>
      <c r="CY350" s="1"/>
      <c r="CZ350" s="1"/>
      <c r="DA350" s="1"/>
      <c r="DE350" s="1"/>
      <c r="DF350" s="1"/>
      <c r="DG350" s="1"/>
      <c r="DI350" s="1"/>
      <c r="DJ350" s="1"/>
      <c r="DK350" s="1"/>
      <c r="DO350" s="1"/>
      <c r="DP350" s="1"/>
      <c r="DQ350" s="1"/>
      <c r="DS350" s="1"/>
      <c r="DT350" s="1"/>
      <c r="DU350" s="1"/>
    </row>
    <row r="351" spans="1:125">
      <c r="A351" s="225"/>
      <c r="B351" s="228">
        <v>15</v>
      </c>
      <c r="C351" s="46" t="s">
        <v>54</v>
      </c>
      <c r="D351" s="208" t="s">
        <v>53</v>
      </c>
      <c r="E351" s="208" t="s">
        <v>52</v>
      </c>
      <c r="F351" s="1074" t="s">
        <v>144</v>
      </c>
      <c r="G351" s="1074"/>
      <c r="H351" s="1074" t="s">
        <v>143</v>
      </c>
      <c r="I351" s="1074"/>
      <c r="J351" s="171"/>
      <c r="K351" s="40">
        <v>39676</v>
      </c>
      <c r="L351" s="48">
        <f>30+K351</f>
        <v>39706</v>
      </c>
      <c r="M351" s="170" t="s">
        <v>385</v>
      </c>
      <c r="N351" s="91">
        <v>39675</v>
      </c>
      <c r="O351" s="37">
        <v>39668</v>
      </c>
      <c r="P351" s="195">
        <v>37087</v>
      </c>
      <c r="AD351" s="215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T351" s="1"/>
      <c r="BU351" s="1"/>
      <c r="BV351" s="1"/>
      <c r="BW351" s="1"/>
      <c r="BX351" s="1"/>
      <c r="BY351" s="1"/>
      <c r="BZ351" s="1"/>
      <c r="CA351" s="1"/>
      <c r="CB351" s="1"/>
      <c r="CD351" s="1"/>
      <c r="CE351" s="1"/>
      <c r="CF351" s="1"/>
      <c r="CG351" s="1"/>
      <c r="CH351" s="1"/>
      <c r="CI351" s="1"/>
      <c r="CJ351" s="1"/>
      <c r="CK351" s="1"/>
      <c r="CL351" s="1"/>
      <c r="CO351" s="1"/>
      <c r="CP351" s="1"/>
      <c r="CQ351" s="1"/>
      <c r="CS351" s="1"/>
      <c r="CT351" s="1"/>
      <c r="CU351" s="1"/>
      <c r="CV351" s="1"/>
      <c r="CY351" s="1"/>
      <c r="CZ351" s="1"/>
      <c r="DA351" s="1"/>
      <c r="DE351" s="1"/>
      <c r="DF351" s="1"/>
      <c r="DG351" s="1"/>
      <c r="DI351" s="1"/>
      <c r="DJ351" s="1"/>
      <c r="DK351" s="1"/>
      <c r="DO351" s="1"/>
      <c r="DP351" s="1"/>
      <c r="DQ351" s="1"/>
      <c r="DS351" s="1"/>
      <c r="DT351" s="1"/>
      <c r="DU351" s="1"/>
    </row>
    <row r="352" spans="1:125">
      <c r="A352" s="225"/>
      <c r="B352" s="228">
        <v>16</v>
      </c>
      <c r="C352" s="248" t="s">
        <v>416</v>
      </c>
      <c r="D352" s="250" t="s">
        <v>57</v>
      </c>
      <c r="E352" s="249" t="s">
        <v>415</v>
      </c>
      <c r="F352" s="156" t="s">
        <v>414</v>
      </c>
      <c r="G352" s="156" t="s">
        <v>413</v>
      </c>
      <c r="H352" s="156" t="s">
        <v>412</v>
      </c>
      <c r="I352" s="156" t="s">
        <v>409</v>
      </c>
      <c r="J352" s="155"/>
      <c r="K352" s="154">
        <v>39681</v>
      </c>
      <c r="L352" s="154">
        <f>30+K352</f>
        <v>39711</v>
      </c>
      <c r="M352" s="153" t="s">
        <v>385</v>
      </c>
      <c r="N352" s="152">
        <v>39683</v>
      </c>
      <c r="O352" s="151">
        <v>39679</v>
      </c>
      <c r="P352" s="237">
        <v>39163</v>
      </c>
      <c r="AD352" s="214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T352" s="1"/>
      <c r="BU352" s="1"/>
      <c r="BV352" s="1"/>
      <c r="BW352" s="1"/>
      <c r="BX352" s="1"/>
      <c r="BY352" s="1"/>
      <c r="BZ352" s="1"/>
      <c r="CA352" s="1"/>
      <c r="CB352" s="1"/>
      <c r="CD352" s="1"/>
      <c r="CE352" s="1"/>
      <c r="CF352" s="1"/>
      <c r="CG352" s="1"/>
      <c r="CH352" s="1"/>
      <c r="CI352" s="1"/>
      <c r="CJ352" s="1"/>
      <c r="CK352" s="1"/>
      <c r="CL352" s="1"/>
      <c r="CO352" s="1"/>
      <c r="CP352" s="1"/>
      <c r="CQ352" s="1"/>
      <c r="CS352" s="1"/>
      <c r="CT352" s="1"/>
      <c r="CU352" s="1"/>
      <c r="CV352" s="1"/>
      <c r="CY352" s="1"/>
      <c r="CZ352" s="1"/>
      <c r="DA352" s="1"/>
      <c r="DE352" s="1"/>
      <c r="DF352" s="1"/>
      <c r="DG352" s="1"/>
      <c r="DI352" s="1"/>
      <c r="DJ352" s="1"/>
      <c r="DK352" s="1"/>
      <c r="DO352" s="1"/>
      <c r="DP352" s="1"/>
      <c r="DQ352" s="1"/>
      <c r="DS352" s="1"/>
      <c r="DT352" s="1"/>
      <c r="DU352" s="1"/>
    </row>
    <row r="353" spans="1:125">
      <c r="A353" s="225"/>
      <c r="B353" s="228">
        <v>17</v>
      </c>
      <c r="C353" s="43" t="s">
        <v>19</v>
      </c>
      <c r="D353" s="150" t="s">
        <v>203</v>
      </c>
      <c r="E353" s="150" t="s">
        <v>17</v>
      </c>
      <c r="F353" s="1074" t="s">
        <v>143</v>
      </c>
      <c r="G353" s="1074"/>
      <c r="H353" s="1074" t="s">
        <v>132</v>
      </c>
      <c r="I353" s="1074"/>
      <c r="J353" s="171"/>
      <c r="K353" s="48">
        <v>39692</v>
      </c>
      <c r="L353" s="48">
        <v>39721</v>
      </c>
      <c r="M353" s="92" t="s">
        <v>385</v>
      </c>
      <c r="N353" s="91">
        <v>39691</v>
      </c>
      <c r="O353" s="37">
        <v>39702</v>
      </c>
      <c r="P353" s="213">
        <v>39326</v>
      </c>
      <c r="AJ353" s="160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T353" s="1"/>
      <c r="BU353" s="1"/>
      <c r="BV353" s="1"/>
      <c r="BW353" s="1"/>
      <c r="BX353" s="1"/>
      <c r="BY353" s="1"/>
      <c r="BZ353" s="1"/>
      <c r="CA353" s="1"/>
      <c r="CB353" s="1"/>
      <c r="CD353" s="1"/>
      <c r="CE353" s="1"/>
      <c r="CF353" s="1"/>
      <c r="CG353" s="1"/>
      <c r="CH353" s="1"/>
      <c r="CI353" s="1"/>
      <c r="CJ353" s="1"/>
      <c r="CK353" s="1"/>
      <c r="CL353" s="1"/>
      <c r="CO353" s="1"/>
      <c r="CP353" s="1"/>
      <c r="CQ353" s="1"/>
      <c r="CS353" s="1"/>
      <c r="CT353" s="1"/>
      <c r="CU353" s="1"/>
      <c r="CV353" s="1"/>
      <c r="CY353" s="1"/>
      <c r="CZ353" s="1"/>
      <c r="DA353" s="1"/>
      <c r="DE353" s="1"/>
      <c r="DF353" s="1"/>
      <c r="DG353" s="1"/>
      <c r="DI353" s="1"/>
      <c r="DJ353" s="1"/>
      <c r="DK353" s="1"/>
      <c r="DO353" s="1"/>
      <c r="DP353" s="1"/>
      <c r="DQ353" s="1"/>
      <c r="DS353" s="1"/>
      <c r="DT353" s="1"/>
      <c r="DU353" s="1"/>
    </row>
    <row r="354" spans="1:125">
      <c r="A354" s="225"/>
      <c r="B354" s="228">
        <v>18</v>
      </c>
      <c r="C354" s="43" t="s">
        <v>411</v>
      </c>
      <c r="D354" s="163" t="s">
        <v>141</v>
      </c>
      <c r="E354" s="241" t="s">
        <v>410</v>
      </c>
      <c r="F354" s="1074" t="s">
        <v>143</v>
      </c>
      <c r="G354" s="1074"/>
      <c r="H354" s="1074" t="s">
        <v>132</v>
      </c>
      <c r="I354" s="1074"/>
      <c r="J354" s="171"/>
      <c r="K354" s="48">
        <v>39692</v>
      </c>
      <c r="L354" s="48">
        <v>39721</v>
      </c>
      <c r="M354" s="92" t="s">
        <v>385</v>
      </c>
      <c r="N354" s="91">
        <v>39691</v>
      </c>
      <c r="O354" s="37">
        <v>39702</v>
      </c>
      <c r="P354" s="213">
        <v>39157</v>
      </c>
      <c r="AJ354" s="99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T354" s="1"/>
      <c r="BU354" s="1"/>
      <c r="BV354" s="1"/>
      <c r="BW354" s="1"/>
      <c r="BX354" s="1"/>
      <c r="BY354" s="1"/>
      <c r="BZ354" s="1"/>
      <c r="CA354" s="1"/>
      <c r="CB354" s="1"/>
      <c r="CD354" s="1"/>
      <c r="CE354" s="1"/>
      <c r="CF354" s="1"/>
      <c r="CG354" s="1"/>
      <c r="CH354" s="1"/>
      <c r="CI354" s="1"/>
      <c r="CJ354" s="1"/>
      <c r="CK354" s="1"/>
      <c r="CL354" s="1"/>
      <c r="CO354" s="1"/>
      <c r="CP354" s="1"/>
      <c r="CQ354" s="1"/>
      <c r="CS354" s="1"/>
      <c r="CT354" s="1"/>
      <c r="CU354" s="1"/>
      <c r="CV354" s="1"/>
      <c r="CY354" s="1"/>
      <c r="CZ354" s="1"/>
      <c r="DA354" s="1"/>
      <c r="DE354" s="1"/>
      <c r="DF354" s="1"/>
      <c r="DG354" s="1"/>
      <c r="DI354" s="1"/>
      <c r="DJ354" s="1"/>
      <c r="DK354" s="1"/>
      <c r="DO354" s="1"/>
      <c r="DP354" s="1"/>
      <c r="DQ354" s="1"/>
      <c r="DS354" s="1"/>
      <c r="DT354" s="1"/>
      <c r="DU354" s="1"/>
    </row>
    <row r="355" spans="1:125">
      <c r="A355" s="225"/>
      <c r="B355" s="228">
        <v>19</v>
      </c>
      <c r="C355" s="10" t="s">
        <v>110</v>
      </c>
      <c r="D355" s="150" t="s">
        <v>109</v>
      </c>
      <c r="E355" s="149" t="s">
        <v>108</v>
      </c>
      <c r="F355" s="147" t="s">
        <v>409</v>
      </c>
      <c r="G355" s="147" t="s">
        <v>408</v>
      </c>
      <c r="H355" s="147" t="s">
        <v>407</v>
      </c>
      <c r="I355" s="147" t="s">
        <v>404</v>
      </c>
      <c r="J355" s="146"/>
      <c r="K355" s="48">
        <v>39699</v>
      </c>
      <c r="L355" s="48">
        <f>30+K355-1</f>
        <v>39728</v>
      </c>
      <c r="M355" s="92" t="s">
        <v>385</v>
      </c>
      <c r="N355" s="91">
        <v>39703</v>
      </c>
      <c r="O355" s="37">
        <v>39702</v>
      </c>
      <c r="P355" s="213">
        <v>39258</v>
      </c>
      <c r="AD355" s="95"/>
      <c r="AJ355" s="95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T355" s="1"/>
      <c r="BU355" s="1"/>
      <c r="BV355" s="1"/>
      <c r="BW355" s="1"/>
      <c r="BX355" s="1"/>
      <c r="BY355" s="1"/>
      <c r="BZ355" s="1"/>
      <c r="CA355" s="1"/>
      <c r="CB355" s="1"/>
      <c r="CD355" s="1"/>
      <c r="CE355" s="1"/>
      <c r="CF355" s="1"/>
      <c r="CG355" s="1"/>
      <c r="CH355" s="1"/>
      <c r="CI355" s="1"/>
      <c r="CJ355" s="1"/>
      <c r="CK355" s="1"/>
      <c r="CL355" s="1"/>
      <c r="CO355" s="1"/>
      <c r="CP355" s="1"/>
      <c r="CQ355" s="1"/>
      <c r="CS355" s="1"/>
      <c r="CT355" s="1"/>
      <c r="CU355" s="1"/>
      <c r="CV355" s="1"/>
      <c r="CY355" s="1"/>
      <c r="CZ355" s="1"/>
      <c r="DA355" s="1"/>
      <c r="DE355" s="1"/>
      <c r="DF355" s="1"/>
      <c r="DG355" s="1"/>
      <c r="DI355" s="1"/>
      <c r="DJ355" s="1"/>
      <c r="DK355" s="1"/>
      <c r="DO355" s="1"/>
      <c r="DP355" s="1"/>
      <c r="DQ355" s="1"/>
      <c r="DS355" s="1"/>
      <c r="DT355" s="1"/>
      <c r="DU355" s="1"/>
    </row>
    <row r="356" spans="1:125">
      <c r="A356" s="225"/>
      <c r="B356" s="228">
        <v>20</v>
      </c>
      <c r="C356" s="46" t="s">
        <v>252</v>
      </c>
      <c r="D356" s="150" t="s">
        <v>251</v>
      </c>
      <c r="E356" s="150" t="s">
        <v>250</v>
      </c>
      <c r="F356" s="1074" t="s">
        <v>132</v>
      </c>
      <c r="G356" s="1074"/>
      <c r="H356" s="1081" t="s">
        <v>131</v>
      </c>
      <c r="I356" s="1081"/>
      <c r="J356" s="171"/>
      <c r="K356" s="48">
        <v>39707</v>
      </c>
      <c r="L356" s="48">
        <v>39736</v>
      </c>
      <c r="M356" s="92" t="s">
        <v>385</v>
      </c>
      <c r="N356" s="91">
        <v>39707</v>
      </c>
      <c r="O356" s="37">
        <v>39702</v>
      </c>
      <c r="P356" s="213">
        <v>38002</v>
      </c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T356" s="1"/>
      <c r="BU356" s="1"/>
      <c r="BV356" s="1"/>
      <c r="BW356" s="1"/>
      <c r="BX356" s="1"/>
      <c r="BY356" s="1"/>
      <c r="BZ356" s="1"/>
      <c r="CA356" s="1"/>
      <c r="CB356" s="1"/>
      <c r="CD356" s="1"/>
      <c r="CE356" s="1"/>
      <c r="CF356" s="1"/>
      <c r="CG356" s="1"/>
      <c r="CH356" s="1"/>
      <c r="CI356" s="1"/>
      <c r="CJ356" s="1"/>
      <c r="CK356" s="1"/>
      <c r="CL356" s="1"/>
      <c r="CO356" s="1"/>
      <c r="CP356" s="1"/>
      <c r="CQ356" s="1"/>
      <c r="CS356" s="1"/>
      <c r="CT356" s="1"/>
      <c r="CU356" s="1"/>
      <c r="CV356" s="1"/>
      <c r="CY356" s="1"/>
      <c r="CZ356" s="1"/>
      <c r="DA356" s="1"/>
      <c r="DE356" s="1"/>
      <c r="DF356" s="1"/>
      <c r="DG356" s="1"/>
      <c r="DI356" s="1"/>
      <c r="DJ356" s="1"/>
      <c r="DK356" s="1"/>
      <c r="DO356" s="1"/>
      <c r="DP356" s="1"/>
      <c r="DQ356" s="1"/>
      <c r="DS356" s="1"/>
      <c r="DT356" s="1"/>
      <c r="DU356" s="1"/>
    </row>
    <row r="357" spans="1:125">
      <c r="A357" s="225"/>
      <c r="B357" s="228">
        <v>21</v>
      </c>
      <c r="C357" s="248" t="s">
        <v>64</v>
      </c>
      <c r="D357" s="247" t="s">
        <v>53</v>
      </c>
      <c r="E357" s="246" t="s">
        <v>63</v>
      </c>
      <c r="F357" s="156" t="s">
        <v>408</v>
      </c>
      <c r="G357" s="156" t="s">
        <v>407</v>
      </c>
      <c r="H357" s="153" t="s">
        <v>404</v>
      </c>
      <c r="I357" s="153" t="s">
        <v>403</v>
      </c>
      <c r="J357" s="245"/>
      <c r="K357" s="154">
        <v>39709</v>
      </c>
      <c r="L357" s="154">
        <f>30+K357-1</f>
        <v>39738</v>
      </c>
      <c r="M357" s="153" t="s">
        <v>385</v>
      </c>
      <c r="N357" s="152">
        <v>39707</v>
      </c>
      <c r="O357" s="151">
        <v>39702</v>
      </c>
      <c r="P357" s="237">
        <v>33725</v>
      </c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T357" s="1"/>
      <c r="BU357" s="1"/>
      <c r="BV357" s="1"/>
      <c r="BW357" s="1"/>
      <c r="BX357" s="1"/>
      <c r="BY357" s="1"/>
      <c r="BZ357" s="1"/>
      <c r="CA357" s="1"/>
      <c r="CB357" s="1"/>
      <c r="CD357" s="1"/>
      <c r="CE357" s="1"/>
      <c r="CF357" s="1"/>
      <c r="CG357" s="1"/>
      <c r="CH357" s="1"/>
      <c r="CI357" s="1"/>
      <c r="CJ357" s="1"/>
      <c r="CK357" s="1"/>
      <c r="CL357" s="1"/>
      <c r="CO357" s="1"/>
      <c r="CP357" s="1"/>
      <c r="CQ357" s="1"/>
      <c r="CS357" s="1"/>
      <c r="CT357" s="1"/>
      <c r="CU357" s="1"/>
      <c r="CV357" s="1"/>
      <c r="CY357" s="1"/>
      <c r="CZ357" s="1"/>
      <c r="DA357" s="1"/>
      <c r="DE357" s="1"/>
      <c r="DF357" s="1"/>
      <c r="DG357" s="1"/>
      <c r="DI357" s="1"/>
      <c r="DJ357" s="1"/>
      <c r="DK357" s="1"/>
      <c r="DO357" s="1"/>
      <c r="DP357" s="1"/>
      <c r="DQ357" s="1"/>
      <c r="DS357" s="1"/>
      <c r="DT357" s="1"/>
      <c r="DU357" s="1"/>
    </row>
    <row r="358" spans="1:125">
      <c r="A358" s="236"/>
      <c r="B358" s="235"/>
      <c r="C358" s="234" t="s">
        <v>99</v>
      </c>
      <c r="D358" s="1078" t="s">
        <v>98</v>
      </c>
      <c r="E358" s="1078"/>
      <c r="F358" s="1079" t="s">
        <v>396</v>
      </c>
      <c r="G358" s="1079"/>
      <c r="H358" s="1079"/>
      <c r="I358" s="1079"/>
      <c r="J358" s="233" t="s">
        <v>395</v>
      </c>
      <c r="K358" s="1080" t="s">
        <v>394</v>
      </c>
      <c r="L358" s="1080"/>
      <c r="M358" s="232" t="s">
        <v>91</v>
      </c>
      <c r="N358" s="231" t="s">
        <v>393</v>
      </c>
      <c r="O358" s="230" t="s">
        <v>392</v>
      </c>
      <c r="P358" s="229" t="s">
        <v>391</v>
      </c>
      <c r="Q358" s="244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T358" s="1"/>
      <c r="BU358" s="1"/>
      <c r="BV358" s="1"/>
      <c r="BW358" s="1"/>
      <c r="BX358" s="1"/>
      <c r="BY358" s="1"/>
      <c r="BZ358" s="1"/>
      <c r="CA358" s="1"/>
      <c r="CB358" s="1"/>
      <c r="CD358" s="1"/>
      <c r="CE358" s="1"/>
      <c r="CF358" s="1"/>
      <c r="CG358" s="1"/>
      <c r="CH358" s="1"/>
      <c r="CI358" s="1"/>
      <c r="CJ358" s="1"/>
      <c r="CK358" s="1"/>
      <c r="CL358" s="1"/>
      <c r="CO358" s="1"/>
      <c r="CP358" s="1"/>
      <c r="CQ358" s="1"/>
      <c r="CS358" s="1"/>
      <c r="CT358" s="1"/>
      <c r="CU358" s="1"/>
      <c r="CV358" s="1"/>
      <c r="CY358" s="1"/>
      <c r="CZ358" s="1"/>
      <c r="DA358" s="1"/>
      <c r="DE358" s="1"/>
      <c r="DF358" s="1"/>
      <c r="DG358" s="1"/>
      <c r="DI358" s="1"/>
      <c r="DJ358" s="1"/>
      <c r="DK358" s="1"/>
      <c r="DO358" s="1"/>
      <c r="DP358" s="1"/>
      <c r="DQ358" s="1"/>
      <c r="DS358" s="1"/>
      <c r="DT358" s="1"/>
      <c r="DU358" s="1"/>
    </row>
    <row r="359" spans="1:125">
      <c r="A359" s="225"/>
      <c r="B359" s="228">
        <v>22</v>
      </c>
      <c r="C359" s="28" t="s">
        <v>369</v>
      </c>
      <c r="D359" s="39" t="s">
        <v>368</v>
      </c>
      <c r="E359" s="112" t="s">
        <v>367</v>
      </c>
      <c r="F359" s="240" t="s">
        <v>406</v>
      </c>
      <c r="G359" s="240" t="s">
        <v>399</v>
      </c>
      <c r="H359" s="240" t="s">
        <v>405</v>
      </c>
      <c r="I359" s="147" t="s">
        <v>397</v>
      </c>
      <c r="J359" s="243">
        <v>717.84</v>
      </c>
      <c r="K359" s="48">
        <v>39723</v>
      </c>
      <c r="L359" s="48">
        <f>30+K359-1</f>
        <v>39752</v>
      </c>
      <c r="M359" s="92" t="s">
        <v>385</v>
      </c>
      <c r="N359" s="91">
        <v>39721</v>
      </c>
      <c r="O359" s="37">
        <v>39720</v>
      </c>
      <c r="P359" s="213">
        <v>38869</v>
      </c>
      <c r="Q359" s="224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T359" s="1"/>
      <c r="BU359" s="1"/>
      <c r="BV359" s="1"/>
      <c r="BW359" s="1"/>
      <c r="BX359" s="1"/>
      <c r="BY359" s="1"/>
      <c r="BZ359" s="1"/>
      <c r="CA359" s="1"/>
      <c r="CB359" s="1"/>
      <c r="CD359" s="1"/>
      <c r="CE359" s="1"/>
      <c r="CF359" s="1"/>
      <c r="CG359" s="1"/>
      <c r="CH359" s="1"/>
      <c r="CI359" s="1"/>
      <c r="CJ359" s="1"/>
      <c r="CK359" s="1"/>
      <c r="CL359" s="1"/>
      <c r="CO359" s="1"/>
      <c r="CP359" s="1"/>
      <c r="CQ359" s="1"/>
      <c r="CS359" s="1"/>
      <c r="CT359" s="1"/>
      <c r="CU359" s="1"/>
      <c r="CV359" s="1"/>
      <c r="CY359" s="1"/>
      <c r="CZ359" s="1"/>
      <c r="DA359" s="1"/>
      <c r="DE359" s="1"/>
      <c r="DF359" s="1"/>
      <c r="DG359" s="1"/>
      <c r="DI359" s="1"/>
      <c r="DJ359" s="1"/>
      <c r="DK359" s="1"/>
      <c r="DO359" s="1"/>
      <c r="DP359" s="1"/>
      <c r="DQ359" s="1"/>
      <c r="DS359" s="1"/>
      <c r="DT359" s="1"/>
      <c r="DU359" s="1"/>
    </row>
    <row r="360" spans="1:125">
      <c r="A360" s="225"/>
      <c r="B360" s="228">
        <v>23</v>
      </c>
      <c r="C360" s="60" t="s">
        <v>142</v>
      </c>
      <c r="D360" s="39" t="s">
        <v>141</v>
      </c>
      <c r="E360" s="112" t="s">
        <v>140</v>
      </c>
      <c r="F360" s="147" t="s">
        <v>404</v>
      </c>
      <c r="G360" s="147" t="s">
        <v>403</v>
      </c>
      <c r="H360" s="240" t="s">
        <v>405</v>
      </c>
      <c r="I360" s="147" t="s">
        <v>397</v>
      </c>
      <c r="J360" s="243">
        <v>1470.41</v>
      </c>
      <c r="K360" s="48">
        <v>39720</v>
      </c>
      <c r="L360" s="48">
        <f>30+K360-1</f>
        <v>39749</v>
      </c>
      <c r="M360" s="92" t="s">
        <v>385</v>
      </c>
      <c r="N360" s="91">
        <v>39721</v>
      </c>
      <c r="O360" s="37">
        <v>39720</v>
      </c>
      <c r="P360" s="213">
        <v>37663</v>
      </c>
      <c r="Q360" s="224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T360" s="1"/>
      <c r="BU360" s="1"/>
      <c r="BV360" s="1"/>
      <c r="BW360" s="1"/>
      <c r="BX360" s="1"/>
      <c r="BY360" s="1"/>
      <c r="BZ360" s="1"/>
      <c r="CA360" s="1"/>
      <c r="CB360" s="1"/>
      <c r="CD360" s="1"/>
      <c r="CE360" s="1"/>
      <c r="CF360" s="1"/>
      <c r="CG360" s="1"/>
      <c r="CH360" s="1"/>
      <c r="CI360" s="1"/>
      <c r="CJ360" s="1"/>
      <c r="CK360" s="1"/>
      <c r="CL360" s="1"/>
      <c r="CO360" s="1"/>
      <c r="CP360" s="1"/>
      <c r="CQ360" s="1"/>
      <c r="CS360" s="1"/>
      <c r="CT360" s="1"/>
      <c r="CU360" s="1"/>
      <c r="CV360" s="1"/>
      <c r="CY360" s="1"/>
      <c r="CZ360" s="1"/>
      <c r="DA360" s="1"/>
      <c r="DE360" s="1"/>
      <c r="DF360" s="1"/>
      <c r="DG360" s="1"/>
      <c r="DI360" s="1"/>
      <c r="DJ360" s="1"/>
      <c r="DK360" s="1"/>
      <c r="DO360" s="1"/>
      <c r="DP360" s="1"/>
      <c r="DQ360" s="1"/>
      <c r="DS360" s="1"/>
      <c r="DT360" s="1"/>
      <c r="DU360" s="1"/>
    </row>
    <row r="361" spans="1:125">
      <c r="A361" s="225"/>
      <c r="B361" s="228">
        <v>24</v>
      </c>
      <c r="C361" s="28" t="s">
        <v>80</v>
      </c>
      <c r="D361" s="39" t="s">
        <v>79</v>
      </c>
      <c r="E361" s="112" t="s">
        <v>78</v>
      </c>
      <c r="F361" s="147" t="s">
        <v>404</v>
      </c>
      <c r="G361" s="147" t="s">
        <v>403</v>
      </c>
      <c r="H361" s="147" t="s">
        <v>398</v>
      </c>
      <c r="I361" s="147" t="s">
        <v>397</v>
      </c>
      <c r="J361" s="243">
        <v>717.84</v>
      </c>
      <c r="K361" s="48">
        <v>39723</v>
      </c>
      <c r="L361" s="48">
        <f>30+K361-1</f>
        <v>39752</v>
      </c>
      <c r="M361" s="92" t="s">
        <v>385</v>
      </c>
      <c r="N361" s="91">
        <v>39721</v>
      </c>
      <c r="O361" s="37">
        <v>39720</v>
      </c>
      <c r="P361" s="213">
        <v>38961</v>
      </c>
      <c r="Q361" s="224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T361" s="1"/>
      <c r="BU361" s="1"/>
      <c r="BV361" s="1"/>
      <c r="BW361" s="1"/>
      <c r="BX361" s="1"/>
      <c r="BY361" s="1"/>
      <c r="BZ361" s="1"/>
      <c r="CA361" s="1"/>
      <c r="CB361" s="1"/>
      <c r="CD361" s="1"/>
      <c r="CE361" s="1"/>
      <c r="CF361" s="1"/>
      <c r="CG361" s="1"/>
      <c r="CH361" s="1"/>
      <c r="CI361" s="1"/>
      <c r="CJ361" s="1"/>
      <c r="CK361" s="1"/>
      <c r="CL361" s="1"/>
      <c r="CO361" s="1"/>
      <c r="CP361" s="1"/>
      <c r="CQ361" s="1"/>
      <c r="CS361" s="1"/>
      <c r="CT361" s="1"/>
      <c r="CU361" s="1"/>
      <c r="CV361" s="1"/>
      <c r="CY361" s="1"/>
      <c r="CZ361" s="1"/>
      <c r="DA361" s="1"/>
      <c r="DE361" s="1"/>
      <c r="DF361" s="1"/>
      <c r="DG361" s="1"/>
      <c r="DI361" s="1"/>
      <c r="DJ361" s="1"/>
      <c r="DK361" s="1"/>
      <c r="DO361" s="1"/>
      <c r="DP361" s="1"/>
      <c r="DQ361" s="1"/>
      <c r="DS361" s="1"/>
      <c r="DT361" s="1"/>
      <c r="DU361" s="1"/>
    </row>
    <row r="362" spans="1:125">
      <c r="A362" s="225"/>
      <c r="B362" s="228">
        <v>25</v>
      </c>
      <c r="C362" s="46" t="s">
        <v>58</v>
      </c>
      <c r="D362" s="39" t="s">
        <v>57</v>
      </c>
      <c r="E362" s="112" t="s">
        <v>56</v>
      </c>
      <c r="F362" s="1074" t="s">
        <v>131</v>
      </c>
      <c r="G362" s="1074"/>
      <c r="H362" s="1074" t="s">
        <v>273</v>
      </c>
      <c r="I362" s="1074"/>
      <c r="J362" s="243">
        <v>1947.02</v>
      </c>
      <c r="K362" s="48">
        <v>39722</v>
      </c>
      <c r="L362" s="48">
        <v>39752</v>
      </c>
      <c r="M362" s="92" t="s">
        <v>385</v>
      </c>
      <c r="N362" s="91">
        <v>39736</v>
      </c>
      <c r="O362" s="37">
        <v>39720</v>
      </c>
      <c r="P362" s="213">
        <v>34121</v>
      </c>
      <c r="Q362" s="224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T362" s="1"/>
      <c r="BU362" s="1"/>
      <c r="BV362" s="1"/>
      <c r="BW362" s="1"/>
      <c r="BX362" s="1"/>
      <c r="BY362" s="1"/>
      <c r="BZ362" s="1"/>
      <c r="CA362" s="1"/>
      <c r="CB362" s="1"/>
      <c r="CD362" s="1"/>
      <c r="CE362" s="1"/>
      <c r="CF362" s="1"/>
      <c r="CG362" s="1"/>
      <c r="CH362" s="1"/>
      <c r="CI362" s="1"/>
      <c r="CJ362" s="1"/>
      <c r="CK362" s="1"/>
      <c r="CL362" s="1"/>
      <c r="CO362" s="1"/>
      <c r="CP362" s="1"/>
      <c r="CQ362" s="1"/>
      <c r="CS362" s="1"/>
      <c r="CT362" s="1"/>
      <c r="CU362" s="1"/>
      <c r="CV362" s="1"/>
      <c r="CY362" s="1"/>
      <c r="CZ362" s="1"/>
      <c r="DA362" s="1"/>
      <c r="DE362" s="1"/>
      <c r="DF362" s="1"/>
      <c r="DG362" s="1"/>
      <c r="DI362" s="1"/>
      <c r="DJ362" s="1"/>
      <c r="DK362" s="1"/>
      <c r="DO362" s="1"/>
      <c r="DP362" s="1"/>
      <c r="DQ362" s="1"/>
      <c r="DS362" s="1"/>
      <c r="DT362" s="1"/>
      <c r="DU362" s="1"/>
    </row>
    <row r="363" spans="1:125">
      <c r="A363" s="225"/>
      <c r="B363" s="228">
        <v>26</v>
      </c>
      <c r="C363" s="46" t="s">
        <v>302</v>
      </c>
      <c r="D363" s="39" t="s">
        <v>57</v>
      </c>
      <c r="E363" s="112" t="s">
        <v>301</v>
      </c>
      <c r="F363" s="1074" t="s">
        <v>131</v>
      </c>
      <c r="G363" s="1074"/>
      <c r="H363" s="1074" t="s">
        <v>273</v>
      </c>
      <c r="I363" s="1074"/>
      <c r="J363" s="243">
        <v>478.5</v>
      </c>
      <c r="K363" s="48">
        <v>39722</v>
      </c>
      <c r="L363" s="48">
        <v>39752</v>
      </c>
      <c r="M363" s="92" t="s">
        <v>385</v>
      </c>
      <c r="N363" s="91">
        <v>39736</v>
      </c>
      <c r="O363" s="37">
        <v>39720</v>
      </c>
      <c r="P363" s="213">
        <v>38474</v>
      </c>
      <c r="Q363" s="224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T363" s="1"/>
      <c r="BU363" s="1"/>
      <c r="BV363" s="1"/>
      <c r="BW363" s="1"/>
      <c r="BX363" s="1"/>
      <c r="BY363" s="1"/>
      <c r="BZ363" s="1"/>
      <c r="CA363" s="1"/>
      <c r="CB363" s="1"/>
      <c r="CD363" s="1"/>
      <c r="CE363" s="1"/>
      <c r="CF363" s="1"/>
      <c r="CG363" s="1"/>
      <c r="CH363" s="1"/>
      <c r="CI363" s="1"/>
      <c r="CJ363" s="1"/>
      <c r="CK363" s="1"/>
      <c r="CL363" s="1"/>
      <c r="CO363" s="1"/>
      <c r="CP363" s="1"/>
      <c r="CQ363" s="1"/>
      <c r="CS363" s="1"/>
      <c r="CT363" s="1"/>
      <c r="CU363" s="1"/>
      <c r="CV363" s="1"/>
      <c r="CY363" s="1"/>
      <c r="CZ363" s="1"/>
      <c r="DA363" s="1"/>
      <c r="DE363" s="1"/>
      <c r="DF363" s="1"/>
      <c r="DG363" s="1"/>
      <c r="DI363" s="1"/>
      <c r="DJ363" s="1"/>
      <c r="DK363" s="1"/>
      <c r="DO363" s="1"/>
      <c r="DP363" s="1"/>
      <c r="DQ363" s="1"/>
      <c r="DS363" s="1"/>
      <c r="DT363" s="1"/>
      <c r="DU363" s="1"/>
    </row>
    <row r="364" spans="1:125">
      <c r="A364" s="225"/>
      <c r="B364" s="228">
        <v>27</v>
      </c>
      <c r="C364" s="242" t="s">
        <v>402</v>
      </c>
      <c r="D364" s="112" t="s">
        <v>401</v>
      </c>
      <c r="E364" s="241" t="s">
        <v>400</v>
      </c>
      <c r="F364" s="240" t="s">
        <v>399</v>
      </c>
      <c r="G364" s="239" t="s">
        <v>398</v>
      </c>
      <c r="H364" s="147" t="s">
        <v>397</v>
      </c>
      <c r="I364" s="147" t="s">
        <v>390</v>
      </c>
      <c r="J364" s="238">
        <v>2425.1999999999998</v>
      </c>
      <c r="K364" s="48">
        <v>39727</v>
      </c>
      <c r="L364" s="48">
        <f>30+K364-1</f>
        <v>39756</v>
      </c>
      <c r="M364" s="153" t="s">
        <v>385</v>
      </c>
      <c r="N364" s="152">
        <v>39736</v>
      </c>
      <c r="O364" s="151">
        <v>39720</v>
      </c>
      <c r="P364" s="237">
        <v>39258</v>
      </c>
      <c r="Q364" s="226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T364" s="1"/>
      <c r="BU364" s="1"/>
      <c r="BV364" s="1"/>
      <c r="BW364" s="1"/>
      <c r="BX364" s="1"/>
      <c r="BY364" s="1"/>
      <c r="BZ364" s="1"/>
      <c r="CA364" s="1"/>
      <c r="CB364" s="1"/>
      <c r="CD364" s="1"/>
      <c r="CE364" s="1"/>
      <c r="CF364" s="1"/>
      <c r="CG364" s="1"/>
      <c r="CH364" s="1"/>
      <c r="CI364" s="1"/>
      <c r="CJ364" s="1"/>
      <c r="CK364" s="1"/>
      <c r="CL364" s="1"/>
      <c r="CO364" s="1"/>
      <c r="CP364" s="1"/>
      <c r="CQ364" s="1"/>
      <c r="CS364" s="1"/>
      <c r="CT364" s="1"/>
      <c r="CU364" s="1"/>
      <c r="CV364" s="1"/>
      <c r="CY364" s="1"/>
      <c r="CZ364" s="1"/>
      <c r="DA364" s="1"/>
      <c r="DE364" s="1"/>
      <c r="DF364" s="1"/>
      <c r="DG364" s="1"/>
      <c r="DI364" s="1"/>
      <c r="DJ364" s="1"/>
      <c r="DK364" s="1"/>
      <c r="DO364" s="1"/>
      <c r="DP364" s="1"/>
      <c r="DQ364" s="1"/>
      <c r="DS364" s="1"/>
      <c r="DT364" s="1"/>
      <c r="DU364" s="1"/>
    </row>
    <row r="365" spans="1:125">
      <c r="A365" s="236"/>
      <c r="B365" s="235"/>
      <c r="C365" s="234" t="s">
        <v>99</v>
      </c>
      <c r="D365" s="1078" t="s">
        <v>98</v>
      </c>
      <c r="E365" s="1078"/>
      <c r="F365" s="1079" t="s">
        <v>396</v>
      </c>
      <c r="G365" s="1079"/>
      <c r="H365" s="1079"/>
      <c r="I365" s="1079"/>
      <c r="J365" s="233" t="s">
        <v>395</v>
      </c>
      <c r="K365" s="1080" t="s">
        <v>394</v>
      </c>
      <c r="L365" s="1080"/>
      <c r="M365" s="232" t="s">
        <v>91</v>
      </c>
      <c r="N365" s="231" t="s">
        <v>393</v>
      </c>
      <c r="O365" s="230" t="s">
        <v>392</v>
      </c>
      <c r="P365" s="229" t="s">
        <v>391</v>
      </c>
      <c r="Q365" s="224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T365" s="1"/>
      <c r="BU365" s="1"/>
      <c r="BV365" s="1"/>
      <c r="BW365" s="1"/>
      <c r="BX365" s="1"/>
      <c r="BY365" s="1"/>
      <c r="BZ365" s="1"/>
      <c r="CA365" s="1"/>
      <c r="CB365" s="1"/>
      <c r="CD365" s="1"/>
      <c r="CE365" s="1"/>
      <c r="CF365" s="1"/>
      <c r="CG365" s="1"/>
      <c r="CH365" s="1"/>
      <c r="CI365" s="1"/>
      <c r="CJ365" s="1"/>
      <c r="CK365" s="1"/>
      <c r="CL365" s="1"/>
      <c r="CO365" s="1"/>
      <c r="CP365" s="1"/>
      <c r="CQ365" s="1"/>
      <c r="CS365" s="1"/>
      <c r="CT365" s="1"/>
      <c r="CU365" s="1"/>
      <c r="CV365" s="1"/>
      <c r="CY365" s="1"/>
      <c r="CZ365" s="1"/>
      <c r="DA365" s="1"/>
      <c r="DE365" s="1"/>
      <c r="DF365" s="1"/>
      <c r="DG365" s="1"/>
      <c r="DI365" s="1"/>
      <c r="DJ365" s="1"/>
      <c r="DK365" s="1"/>
      <c r="DO365" s="1"/>
      <c r="DP365" s="1"/>
      <c r="DQ365" s="1"/>
      <c r="DS365" s="1"/>
      <c r="DT365" s="1"/>
      <c r="DU365" s="1"/>
    </row>
    <row r="366" spans="1:125">
      <c r="A366" s="225"/>
      <c r="B366" s="228">
        <v>29</v>
      </c>
      <c r="C366" s="28" t="s">
        <v>339</v>
      </c>
      <c r="D366" s="39" t="s">
        <v>57</v>
      </c>
      <c r="E366" s="208" t="s">
        <v>338</v>
      </c>
      <c r="F366" s="147" t="s">
        <v>390</v>
      </c>
      <c r="G366" s="147" t="s">
        <v>389</v>
      </c>
      <c r="H366" s="147" t="s">
        <v>388</v>
      </c>
      <c r="I366" s="147" t="s">
        <v>387</v>
      </c>
      <c r="J366" s="227">
        <v>717.84</v>
      </c>
      <c r="K366" s="48">
        <v>39751</v>
      </c>
      <c r="L366" s="48">
        <v>39778</v>
      </c>
      <c r="M366" s="92" t="s">
        <v>385</v>
      </c>
      <c r="N366" s="91">
        <v>39752</v>
      </c>
      <c r="O366" s="37">
        <v>39756</v>
      </c>
      <c r="P366" s="213">
        <v>38365</v>
      </c>
      <c r="Q366" s="224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T366" s="1"/>
      <c r="BU366" s="1"/>
      <c r="BV366" s="1"/>
      <c r="BW366" s="1"/>
      <c r="BX366" s="1"/>
      <c r="BY366" s="1"/>
      <c r="BZ366" s="1"/>
      <c r="CA366" s="1"/>
      <c r="CB366" s="1"/>
      <c r="CD366" s="1"/>
      <c r="CE366" s="1"/>
      <c r="CF366" s="1"/>
      <c r="CG366" s="1"/>
      <c r="CH366" s="1"/>
      <c r="CI366" s="1"/>
      <c r="CJ366" s="1"/>
      <c r="CK366" s="1"/>
      <c r="CL366" s="1"/>
      <c r="CO366" s="1"/>
      <c r="CP366" s="1"/>
      <c r="CQ366" s="1"/>
      <c r="CS366" s="1"/>
      <c r="CT366" s="1"/>
      <c r="CU366" s="1"/>
      <c r="CV366" s="1"/>
      <c r="CY366" s="1"/>
      <c r="CZ366" s="1"/>
      <c r="DA366" s="1"/>
      <c r="DE366" s="1"/>
      <c r="DF366" s="1"/>
      <c r="DG366" s="1"/>
      <c r="DI366" s="1"/>
      <c r="DJ366" s="1"/>
      <c r="DK366" s="1"/>
      <c r="DO366" s="1"/>
      <c r="DP366" s="1"/>
      <c r="DQ366" s="1"/>
      <c r="DS366" s="1"/>
      <c r="DT366" s="1"/>
      <c r="DU366" s="1"/>
    </row>
    <row r="367" spans="1:125">
      <c r="A367" s="225"/>
      <c r="B367" s="228">
        <v>30</v>
      </c>
      <c r="C367" s="28" t="s">
        <v>36</v>
      </c>
      <c r="D367" s="39" t="s">
        <v>287</v>
      </c>
      <c r="E367" s="208" t="s">
        <v>34</v>
      </c>
      <c r="F367" s="147" t="s">
        <v>390</v>
      </c>
      <c r="G367" s="147" t="s">
        <v>389</v>
      </c>
      <c r="H367" s="147" t="s">
        <v>388</v>
      </c>
      <c r="I367" s="147" t="s">
        <v>387</v>
      </c>
      <c r="J367" s="227">
        <v>652.72</v>
      </c>
      <c r="K367" s="48">
        <v>39751</v>
      </c>
      <c r="L367" s="48">
        <v>39778</v>
      </c>
      <c r="M367" s="92" t="s">
        <v>385</v>
      </c>
      <c r="N367" s="91">
        <v>39752</v>
      </c>
      <c r="O367" s="37">
        <v>39756</v>
      </c>
      <c r="P367" s="213">
        <v>26150</v>
      </c>
      <c r="Q367" s="224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T367" s="1"/>
      <c r="BU367" s="1"/>
      <c r="BV367" s="1"/>
      <c r="BW367" s="1"/>
      <c r="BX367" s="1"/>
      <c r="BY367" s="1"/>
      <c r="BZ367" s="1"/>
      <c r="CA367" s="1"/>
      <c r="CB367" s="1"/>
      <c r="CD367" s="1"/>
      <c r="CE367" s="1"/>
      <c r="CF367" s="1"/>
      <c r="CG367" s="1"/>
      <c r="CH367" s="1"/>
      <c r="CI367" s="1"/>
      <c r="CJ367" s="1"/>
      <c r="CK367" s="1"/>
      <c r="CL367" s="1"/>
      <c r="CO367" s="1"/>
      <c r="CP367" s="1"/>
      <c r="CQ367" s="1"/>
      <c r="CS367" s="1"/>
      <c r="CT367" s="1"/>
      <c r="CU367" s="1"/>
      <c r="CV367" s="1"/>
      <c r="CY367" s="1"/>
      <c r="CZ367" s="1"/>
      <c r="DA367" s="1"/>
      <c r="DE367" s="1"/>
      <c r="DF367" s="1"/>
      <c r="DG367" s="1"/>
      <c r="DI367" s="1"/>
      <c r="DJ367" s="1"/>
      <c r="DK367" s="1"/>
      <c r="DO367" s="1"/>
      <c r="DP367" s="1"/>
      <c r="DQ367" s="1"/>
      <c r="DS367" s="1"/>
      <c r="DT367" s="1"/>
      <c r="DU367" s="1"/>
    </row>
    <row r="368" spans="1:125">
      <c r="A368" s="225"/>
      <c r="B368" s="228">
        <v>31</v>
      </c>
      <c r="C368" s="28" t="s">
        <v>348</v>
      </c>
      <c r="D368" s="39" t="s">
        <v>141</v>
      </c>
      <c r="E368" s="208" t="s">
        <v>312</v>
      </c>
      <c r="F368" s="147" t="s">
        <v>390</v>
      </c>
      <c r="G368" s="147" t="s">
        <v>389</v>
      </c>
      <c r="H368" s="147" t="s">
        <v>388</v>
      </c>
      <c r="I368" s="147" t="s">
        <v>387</v>
      </c>
      <c r="J368" s="227">
        <v>626.47</v>
      </c>
      <c r="K368" s="48">
        <v>39751</v>
      </c>
      <c r="L368" s="48">
        <v>39778</v>
      </c>
      <c r="M368" s="92" t="s">
        <v>385</v>
      </c>
      <c r="N368" s="91">
        <v>39767</v>
      </c>
      <c r="O368" s="37">
        <v>39756</v>
      </c>
      <c r="P368" s="213">
        <v>38869</v>
      </c>
      <c r="Q368" s="224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T368" s="1"/>
      <c r="BU368" s="1"/>
      <c r="BV368" s="1"/>
      <c r="BW368" s="1"/>
      <c r="BX368" s="1"/>
      <c r="BY368" s="1"/>
      <c r="BZ368" s="1"/>
      <c r="CA368" s="1"/>
      <c r="CB368" s="1"/>
      <c r="CD368" s="1"/>
      <c r="CE368" s="1"/>
      <c r="CF368" s="1"/>
      <c r="CG368" s="1"/>
      <c r="CH368" s="1"/>
      <c r="CI368" s="1"/>
      <c r="CJ368" s="1"/>
      <c r="CK368" s="1"/>
      <c r="CL368" s="1"/>
      <c r="CO368" s="1"/>
      <c r="CP368" s="1"/>
      <c r="CQ368" s="1"/>
      <c r="CS368" s="1"/>
      <c r="CT368" s="1"/>
      <c r="CU368" s="1"/>
      <c r="CV368" s="1"/>
      <c r="CY368" s="1"/>
      <c r="CZ368" s="1"/>
      <c r="DA368" s="1"/>
      <c r="DE368" s="1"/>
      <c r="DF368" s="1"/>
      <c r="DG368" s="1"/>
      <c r="DI368" s="1"/>
      <c r="DJ368" s="1"/>
      <c r="DK368" s="1"/>
      <c r="DO368" s="1"/>
      <c r="DP368" s="1"/>
      <c r="DQ368" s="1"/>
      <c r="DS368" s="1"/>
      <c r="DT368" s="1"/>
      <c r="DU368" s="1"/>
    </row>
    <row r="369" spans="1:17" s="1" customFormat="1" ht="14.25">
      <c r="A369" s="225"/>
      <c r="B369" s="228">
        <v>32</v>
      </c>
      <c r="C369" s="46" t="s">
        <v>23</v>
      </c>
      <c r="D369" s="39" t="s">
        <v>22</v>
      </c>
      <c r="E369" s="208" t="s">
        <v>21</v>
      </c>
      <c r="F369" s="1074" t="s">
        <v>353</v>
      </c>
      <c r="G369" s="1074"/>
      <c r="H369" s="1074" t="s">
        <v>103</v>
      </c>
      <c r="I369" s="1074"/>
      <c r="J369" s="227">
        <v>2504.52</v>
      </c>
      <c r="K369" s="48">
        <v>39753</v>
      </c>
      <c r="L369" s="48">
        <v>39782</v>
      </c>
      <c r="M369" s="92" t="s">
        <v>385</v>
      </c>
      <c r="N369" s="91">
        <v>39767</v>
      </c>
      <c r="O369" s="37">
        <v>39756</v>
      </c>
      <c r="P369" s="213">
        <v>25464</v>
      </c>
      <c r="Q369" s="224"/>
    </row>
    <row r="370" spans="1:17" s="1" customFormat="1" ht="14.25">
      <c r="A370" s="225"/>
      <c r="B370" s="228">
        <v>33</v>
      </c>
      <c r="C370" s="60" t="s">
        <v>286</v>
      </c>
      <c r="D370" s="39" t="s">
        <v>285</v>
      </c>
      <c r="E370" s="208" t="s">
        <v>284</v>
      </c>
      <c r="F370" s="147" t="s">
        <v>389</v>
      </c>
      <c r="G370" s="147" t="s">
        <v>388</v>
      </c>
      <c r="H370" s="147" t="s">
        <v>387</v>
      </c>
      <c r="I370" s="147" t="s">
        <v>386</v>
      </c>
      <c r="J370" s="227">
        <v>1384.38</v>
      </c>
      <c r="K370" s="48">
        <v>39755</v>
      </c>
      <c r="L370" s="48">
        <v>39782</v>
      </c>
      <c r="M370" s="92" t="s">
        <v>385</v>
      </c>
      <c r="N370" s="91">
        <v>39752</v>
      </c>
      <c r="O370" s="37">
        <v>39756</v>
      </c>
      <c r="P370" s="213">
        <v>38534</v>
      </c>
      <c r="Q370" s="224"/>
    </row>
    <row r="371" spans="1:17" s="1" customFormat="1" ht="14.25">
      <c r="A371" s="225"/>
      <c r="B371" s="228">
        <v>34</v>
      </c>
      <c r="C371" s="60" t="s">
        <v>30</v>
      </c>
      <c r="D371" s="39" t="s">
        <v>29</v>
      </c>
      <c r="E371" s="208" t="s">
        <v>28</v>
      </c>
      <c r="F371" s="147" t="s">
        <v>389</v>
      </c>
      <c r="G371" s="147" t="s">
        <v>388</v>
      </c>
      <c r="H371" s="147" t="s">
        <v>387</v>
      </c>
      <c r="I371" s="147" t="s">
        <v>386</v>
      </c>
      <c r="J371" s="227">
        <v>848.9</v>
      </c>
      <c r="K371" s="48">
        <v>39755</v>
      </c>
      <c r="L371" s="48">
        <v>39782</v>
      </c>
      <c r="M371" s="92" t="s">
        <v>385</v>
      </c>
      <c r="N371" s="91">
        <v>39767</v>
      </c>
      <c r="O371" s="37">
        <v>39756</v>
      </c>
      <c r="P371" s="213">
        <v>32010</v>
      </c>
      <c r="Q371" s="226"/>
    </row>
    <row r="372" spans="1:17" s="1" customFormat="1" ht="12.75">
      <c r="A372" s="225"/>
      <c r="B372" s="92"/>
      <c r="C372" s="46"/>
      <c r="D372" s="208"/>
      <c r="E372" s="208"/>
      <c r="F372" s="208"/>
      <c r="G372" s="208"/>
      <c r="H372" s="42"/>
      <c r="I372" s="42"/>
      <c r="J372" s="41"/>
      <c r="K372" s="48"/>
      <c r="L372" s="48"/>
      <c r="M372" s="92"/>
      <c r="N372" s="91"/>
      <c r="O372" s="37"/>
      <c r="P372" s="213"/>
      <c r="Q372" s="224"/>
    </row>
    <row r="373" spans="1:17" s="1" customFormat="1" ht="12.75">
      <c r="A373" s="13"/>
      <c r="B373" s="10"/>
      <c r="C373" s="10"/>
      <c r="J373" s="12"/>
      <c r="N373" s="11"/>
      <c r="O373" s="10"/>
      <c r="P373" s="9"/>
      <c r="Q373" s="224"/>
    </row>
    <row r="374" spans="1:17" s="1" customFormat="1" ht="12.75">
      <c r="A374" s="13"/>
      <c r="B374" s="10"/>
      <c r="C374" s="10"/>
      <c r="J374" s="12"/>
      <c r="N374" s="11"/>
      <c r="O374" s="10"/>
      <c r="P374" s="9"/>
      <c r="Q374" s="224"/>
    </row>
    <row r="375" spans="1:17" s="1" customFormat="1" ht="12.75">
      <c r="A375" s="13"/>
      <c r="B375" s="10"/>
      <c r="C375" s="223" t="s">
        <v>384</v>
      </c>
      <c r="D375" s="222"/>
      <c r="E375" s="222"/>
      <c r="F375" s="222"/>
      <c r="G375" s="222"/>
      <c r="H375" s="222"/>
      <c r="I375" s="222"/>
      <c r="J375" s="222"/>
      <c r="K375" s="222"/>
      <c r="L375" s="222"/>
      <c r="M375" s="221"/>
      <c r="N375" s="220"/>
      <c r="O375" s="219"/>
      <c r="P375" s="9"/>
      <c r="Q375" s="215"/>
    </row>
    <row r="376" spans="1:17" s="1" customFormat="1" ht="12.75">
      <c r="A376" s="13"/>
      <c r="B376" s="10"/>
      <c r="C376" s="10"/>
      <c r="J376" s="12"/>
      <c r="N376" s="11"/>
      <c r="O376" s="10"/>
      <c r="P376" s="9"/>
      <c r="Q376" s="215"/>
    </row>
    <row r="377" spans="1:17" s="1" customFormat="1" ht="12.75">
      <c r="A377" s="13"/>
      <c r="B377" s="10" t="s">
        <v>100</v>
      </c>
      <c r="C377" s="10" t="s">
        <v>99</v>
      </c>
      <c r="D377" s="1076" t="s">
        <v>98</v>
      </c>
      <c r="E377" s="1076"/>
      <c r="F377" s="10" t="s">
        <v>97</v>
      </c>
      <c r="G377" s="10" t="s">
        <v>96</v>
      </c>
      <c r="H377" s="10" t="s">
        <v>95</v>
      </c>
      <c r="I377" s="10" t="s">
        <v>94</v>
      </c>
      <c r="J377" s="27"/>
      <c r="K377" s="10" t="s">
        <v>93</v>
      </c>
      <c r="L377" s="10" t="s">
        <v>92</v>
      </c>
      <c r="M377" s="10" t="s">
        <v>91</v>
      </c>
      <c r="N377" s="11" t="s">
        <v>90</v>
      </c>
      <c r="O377" s="10" t="s">
        <v>89</v>
      </c>
      <c r="P377" s="212" t="s">
        <v>340</v>
      </c>
      <c r="Q377" s="215"/>
    </row>
    <row r="378" spans="1:17" s="1" customFormat="1" ht="12.75">
      <c r="A378" s="218"/>
      <c r="B378" s="10">
        <v>1</v>
      </c>
      <c r="C378" s="46" t="s">
        <v>332</v>
      </c>
      <c r="D378" s="208" t="s">
        <v>155</v>
      </c>
      <c r="E378" s="208" t="s">
        <v>331</v>
      </c>
      <c r="F378" s="1074" t="s">
        <v>233</v>
      </c>
      <c r="G378" s="1074"/>
      <c r="H378" s="1074" t="s">
        <v>232</v>
      </c>
      <c r="I378" s="1074"/>
      <c r="J378" s="171"/>
      <c r="K378" s="40">
        <v>39114</v>
      </c>
      <c r="L378" s="40">
        <v>39143</v>
      </c>
      <c r="M378" s="92" t="s">
        <v>343</v>
      </c>
      <c r="N378" s="91">
        <v>39114</v>
      </c>
      <c r="O378" s="37">
        <v>39114</v>
      </c>
      <c r="P378" s="195">
        <v>38730</v>
      </c>
      <c r="Q378" s="215"/>
    </row>
    <row r="379" spans="1:17" s="1" customFormat="1" ht="12.75">
      <c r="A379" s="13"/>
      <c r="B379" s="10">
        <v>2</v>
      </c>
      <c r="C379" s="46" t="s">
        <v>147</v>
      </c>
      <c r="D379" s="208" t="s">
        <v>146</v>
      </c>
      <c r="E379" s="208" t="s">
        <v>145</v>
      </c>
      <c r="F379" s="1074" t="s">
        <v>231</v>
      </c>
      <c r="G379" s="1074"/>
      <c r="H379" s="1074" t="s">
        <v>330</v>
      </c>
      <c r="I379" s="1074"/>
      <c r="J379" s="171"/>
      <c r="K379" s="40">
        <v>38792</v>
      </c>
      <c r="L379" s="40">
        <v>38822</v>
      </c>
      <c r="M379" s="92" t="s">
        <v>343</v>
      </c>
      <c r="N379" s="91">
        <v>39142</v>
      </c>
      <c r="O379" s="37">
        <v>39142</v>
      </c>
      <c r="P379" s="195">
        <v>38749</v>
      </c>
      <c r="Q379" s="215"/>
    </row>
    <row r="380" spans="1:17" s="1" customFormat="1" ht="12.75">
      <c r="A380" s="13"/>
      <c r="B380" s="127">
        <v>3</v>
      </c>
      <c r="C380" s="28" t="s">
        <v>326</v>
      </c>
      <c r="D380" s="1" t="s">
        <v>329</v>
      </c>
      <c r="E380" s="1" t="s">
        <v>328</v>
      </c>
      <c r="F380" s="181" t="s">
        <v>383</v>
      </c>
      <c r="G380" s="181" t="s">
        <v>382</v>
      </c>
      <c r="H380" s="181" t="s">
        <v>381</v>
      </c>
      <c r="I380" s="181" t="s">
        <v>380</v>
      </c>
      <c r="J380" s="180"/>
      <c r="K380" s="48">
        <v>39156</v>
      </c>
      <c r="L380" s="48">
        <v>39185</v>
      </c>
      <c r="M380" s="92" t="s">
        <v>343</v>
      </c>
      <c r="N380" s="91">
        <v>39172</v>
      </c>
      <c r="O380" s="37">
        <v>39155</v>
      </c>
      <c r="P380" s="195">
        <v>38723</v>
      </c>
      <c r="Q380" s="215"/>
    </row>
    <row r="381" spans="1:17" s="1" customFormat="1" ht="12.75">
      <c r="A381" s="13"/>
      <c r="B381" s="127">
        <v>4</v>
      </c>
      <c r="C381" s="28" t="s">
        <v>85</v>
      </c>
      <c r="D381" s="1" t="s">
        <v>53</v>
      </c>
      <c r="E381" s="1" t="s">
        <v>166</v>
      </c>
      <c r="F381" s="181" t="s">
        <v>379</v>
      </c>
      <c r="G381" s="181" t="s">
        <v>378</v>
      </c>
      <c r="H381" s="181" t="s">
        <v>377</v>
      </c>
      <c r="I381" s="181" t="s">
        <v>376</v>
      </c>
      <c r="J381" s="180"/>
      <c r="K381" s="48">
        <v>39160</v>
      </c>
      <c r="L381" s="48">
        <v>39190</v>
      </c>
      <c r="M381" s="92" t="s">
        <v>343</v>
      </c>
      <c r="N381" s="91">
        <v>39199</v>
      </c>
      <c r="O381" s="37">
        <v>39192</v>
      </c>
      <c r="P381" s="195">
        <v>39142</v>
      </c>
      <c r="Q381" s="215"/>
    </row>
    <row r="382" spans="1:17" s="1" customFormat="1" ht="12.75">
      <c r="B382" s="127">
        <v>5</v>
      </c>
      <c r="C382" s="28" t="s">
        <v>314</v>
      </c>
      <c r="D382" s="1" t="s">
        <v>313</v>
      </c>
      <c r="E382" s="1" t="s">
        <v>312</v>
      </c>
      <c r="F382" s="181" t="s">
        <v>375</v>
      </c>
      <c r="G382" s="181" t="s">
        <v>374</v>
      </c>
      <c r="H382" s="181" t="s">
        <v>373</v>
      </c>
      <c r="I382" s="181" t="s">
        <v>372</v>
      </c>
      <c r="J382" s="180"/>
      <c r="K382" s="48">
        <v>39240</v>
      </c>
      <c r="L382" s="48">
        <v>39270</v>
      </c>
      <c r="M382" s="92" t="s">
        <v>343</v>
      </c>
      <c r="N382" s="91">
        <v>39242</v>
      </c>
      <c r="O382" s="37">
        <v>39239</v>
      </c>
      <c r="P382" s="195">
        <v>39123</v>
      </c>
      <c r="Q382" s="215"/>
    </row>
    <row r="383" spans="1:17" s="1" customFormat="1" ht="12.75">
      <c r="B383" s="92">
        <v>6</v>
      </c>
      <c r="C383" s="61" t="s">
        <v>11</v>
      </c>
      <c r="D383" s="217" t="s">
        <v>10</v>
      </c>
      <c r="E383" s="217" t="s">
        <v>9</v>
      </c>
      <c r="F383" s="181" t="s">
        <v>373</v>
      </c>
      <c r="G383" s="181" t="s">
        <v>372</v>
      </c>
      <c r="H383" s="181" t="s">
        <v>371</v>
      </c>
      <c r="I383" s="181" t="s">
        <v>370</v>
      </c>
      <c r="J383" s="180"/>
      <c r="K383" s="48">
        <v>39258</v>
      </c>
      <c r="L383" s="48">
        <v>39288</v>
      </c>
      <c r="M383" s="92" t="s">
        <v>343</v>
      </c>
      <c r="N383" s="91">
        <v>39260</v>
      </c>
      <c r="O383" s="37">
        <v>39255</v>
      </c>
      <c r="P383" s="213">
        <v>39089</v>
      </c>
      <c r="Q383" s="215"/>
    </row>
    <row r="384" spans="1:17" s="1" customFormat="1" ht="12.75">
      <c r="B384" s="92">
        <v>7</v>
      </c>
      <c r="C384" s="28" t="s">
        <v>369</v>
      </c>
      <c r="D384" s="1" t="s">
        <v>368</v>
      </c>
      <c r="E384" s="1" t="s">
        <v>367</v>
      </c>
      <c r="F384" s="181" t="s">
        <v>366</v>
      </c>
      <c r="G384" s="181" t="s">
        <v>365</v>
      </c>
      <c r="H384" s="181" t="s">
        <v>364</v>
      </c>
      <c r="I384" s="181" t="s">
        <v>363</v>
      </c>
      <c r="J384" s="180"/>
      <c r="K384" s="48">
        <v>39295</v>
      </c>
      <c r="L384" s="48">
        <v>39325</v>
      </c>
      <c r="M384" s="92" t="s">
        <v>343</v>
      </c>
      <c r="N384" s="91">
        <v>39294</v>
      </c>
      <c r="O384" s="37">
        <v>39293</v>
      </c>
      <c r="P384" s="195">
        <v>38869</v>
      </c>
      <c r="Q384" s="215"/>
    </row>
    <row r="385" spans="2:36" s="1" customFormat="1">
      <c r="B385" s="92">
        <v>8</v>
      </c>
      <c r="C385" s="46" t="s">
        <v>54</v>
      </c>
      <c r="D385" s="208" t="s">
        <v>53</v>
      </c>
      <c r="E385" s="208" t="s">
        <v>52</v>
      </c>
      <c r="F385" s="1074" t="s">
        <v>144</v>
      </c>
      <c r="G385" s="1074"/>
      <c r="H385" s="1074" t="s">
        <v>143</v>
      </c>
      <c r="I385" s="1074"/>
      <c r="J385" s="171"/>
      <c r="K385" s="40">
        <v>39310</v>
      </c>
      <c r="L385" s="40">
        <v>39340</v>
      </c>
      <c r="M385" s="92" t="s">
        <v>343</v>
      </c>
      <c r="N385" s="91">
        <v>39309</v>
      </c>
      <c r="O385" s="37">
        <v>39309</v>
      </c>
      <c r="P385" s="195">
        <v>37087</v>
      </c>
      <c r="Q385" s="215"/>
      <c r="R385" s="5"/>
      <c r="S385" s="8"/>
      <c r="T385" s="8"/>
      <c r="U385" s="7"/>
      <c r="V385" s="6"/>
      <c r="W385" s="7"/>
      <c r="X385" s="5"/>
      <c r="Y385" s="8"/>
      <c r="Z385" s="8"/>
      <c r="AA385" s="7"/>
      <c r="AB385" s="6"/>
      <c r="AC385" s="7"/>
      <c r="AD385" s="6"/>
      <c r="AE385" s="3"/>
      <c r="AF385" s="5"/>
      <c r="AG385" s="5"/>
      <c r="AH385" s="5"/>
      <c r="AI385" s="7"/>
      <c r="AJ385" s="6"/>
    </row>
    <row r="386" spans="2:36" s="1" customFormat="1">
      <c r="B386" s="92">
        <v>9</v>
      </c>
      <c r="C386" s="46" t="s">
        <v>201</v>
      </c>
      <c r="D386" s="208" t="s">
        <v>200</v>
      </c>
      <c r="E386" s="208" t="s">
        <v>199</v>
      </c>
      <c r="F386" s="1074" t="s">
        <v>144</v>
      </c>
      <c r="G386" s="1074"/>
      <c r="H386" s="1074" t="s">
        <v>143</v>
      </c>
      <c r="I386" s="1074"/>
      <c r="J386" s="171"/>
      <c r="K386" s="40">
        <v>39310</v>
      </c>
      <c r="L386" s="40">
        <v>39340</v>
      </c>
      <c r="M386" s="92" t="s">
        <v>343</v>
      </c>
      <c r="N386" s="91">
        <v>39309</v>
      </c>
      <c r="O386" s="37">
        <v>39311</v>
      </c>
      <c r="P386" s="195">
        <v>38231</v>
      </c>
      <c r="Q386" s="215"/>
      <c r="R386" s="5"/>
      <c r="S386" s="8"/>
      <c r="T386" s="8"/>
      <c r="U386" s="7"/>
      <c r="V386" s="6"/>
      <c r="W386" s="7"/>
      <c r="X386" s="5"/>
      <c r="Y386" s="8"/>
      <c r="Z386" s="8"/>
      <c r="AA386" s="7"/>
      <c r="AB386" s="6"/>
      <c r="AC386" s="7"/>
      <c r="AD386" s="6"/>
      <c r="AE386" s="3"/>
      <c r="AF386" s="5"/>
      <c r="AG386" s="5"/>
      <c r="AH386" s="5"/>
      <c r="AI386" s="7"/>
      <c r="AJ386" s="6"/>
    </row>
    <row r="387" spans="2:36" s="1" customFormat="1">
      <c r="B387" s="92">
        <v>10</v>
      </c>
      <c r="C387" s="61" t="s">
        <v>7</v>
      </c>
      <c r="D387" s="217" t="s">
        <v>296</v>
      </c>
      <c r="E387" s="217" t="s">
        <v>5</v>
      </c>
      <c r="F387" s="181" t="s">
        <v>364</v>
      </c>
      <c r="G387" s="181" t="s">
        <v>363</v>
      </c>
      <c r="H387" s="181" t="s">
        <v>361</v>
      </c>
      <c r="I387" s="181" t="s">
        <v>360</v>
      </c>
      <c r="J387" s="180"/>
      <c r="K387" s="48">
        <v>39314</v>
      </c>
      <c r="L387" s="48">
        <v>39344</v>
      </c>
      <c r="M387" s="92" t="s">
        <v>343</v>
      </c>
      <c r="N387" s="91">
        <v>39311</v>
      </c>
      <c r="O387" s="37">
        <v>39311</v>
      </c>
      <c r="P387" s="213">
        <v>37340</v>
      </c>
      <c r="Q387" s="215"/>
      <c r="R387" s="5"/>
      <c r="S387" s="8"/>
      <c r="T387" s="8"/>
      <c r="U387" s="7"/>
      <c r="V387" s="6"/>
      <c r="W387" s="7"/>
      <c r="X387" s="5"/>
      <c r="Y387" s="8"/>
      <c r="Z387" s="8"/>
      <c r="AA387" s="7"/>
      <c r="AB387" s="6"/>
      <c r="AC387" s="7"/>
      <c r="AD387" s="6"/>
      <c r="AE387" s="3"/>
      <c r="AF387" s="5"/>
      <c r="AG387" s="5"/>
      <c r="AH387" s="5"/>
      <c r="AI387" s="7"/>
      <c r="AJ387" s="6"/>
    </row>
    <row r="388" spans="2:36" s="1" customFormat="1">
      <c r="B388" s="92">
        <v>11</v>
      </c>
      <c r="C388" s="61" t="s">
        <v>362</v>
      </c>
      <c r="D388" s="217" t="s">
        <v>141</v>
      </c>
      <c r="E388" s="217" t="s">
        <v>140</v>
      </c>
      <c r="F388" s="181" t="s">
        <v>361</v>
      </c>
      <c r="G388" s="181" t="s">
        <v>360</v>
      </c>
      <c r="H388" s="181" t="s">
        <v>359</v>
      </c>
      <c r="I388" s="181" t="s">
        <v>358</v>
      </c>
      <c r="J388" s="180"/>
      <c r="K388" s="48">
        <v>39328</v>
      </c>
      <c r="L388" s="48">
        <v>39358</v>
      </c>
      <c r="M388" s="92" t="s">
        <v>343</v>
      </c>
      <c r="N388" s="91">
        <v>39330</v>
      </c>
      <c r="O388" s="37">
        <v>39325</v>
      </c>
      <c r="P388" s="213">
        <v>37663</v>
      </c>
      <c r="Q388" s="215"/>
      <c r="R388" s="5"/>
      <c r="S388" s="8"/>
      <c r="T388" s="8"/>
      <c r="U388" s="7"/>
      <c r="V388" s="6"/>
      <c r="W388" s="7"/>
      <c r="X388" s="5"/>
      <c r="Y388" s="8"/>
      <c r="Z388" s="8"/>
      <c r="AA388" s="7"/>
      <c r="AB388" s="6"/>
      <c r="AC388" s="7"/>
      <c r="AD388" s="6"/>
      <c r="AE388" s="3"/>
      <c r="AF388" s="5"/>
      <c r="AG388" s="5"/>
      <c r="AH388" s="5"/>
      <c r="AI388" s="7"/>
      <c r="AJ388" s="6"/>
    </row>
    <row r="389" spans="2:36" s="1" customFormat="1">
      <c r="B389" s="92">
        <v>12</v>
      </c>
      <c r="C389" s="61" t="s">
        <v>124</v>
      </c>
      <c r="D389" s="217" t="s">
        <v>293</v>
      </c>
      <c r="E389" s="216" t="s">
        <v>122</v>
      </c>
      <c r="F389" s="181" t="s">
        <v>361</v>
      </c>
      <c r="G389" s="181" t="s">
        <v>360</v>
      </c>
      <c r="H389" s="181" t="s">
        <v>359</v>
      </c>
      <c r="I389" s="181" t="s">
        <v>358</v>
      </c>
      <c r="J389" s="180"/>
      <c r="K389" s="48">
        <v>39328</v>
      </c>
      <c r="L389" s="48">
        <v>39358</v>
      </c>
      <c r="M389" s="92" t="s">
        <v>343</v>
      </c>
      <c r="N389" s="91">
        <v>39330</v>
      </c>
      <c r="O389" s="37">
        <v>39325</v>
      </c>
      <c r="P389" s="213">
        <v>37712</v>
      </c>
      <c r="Q389" s="215"/>
      <c r="R389" s="5"/>
      <c r="S389" s="8"/>
      <c r="T389" s="8"/>
      <c r="U389" s="7"/>
      <c r="V389" s="6"/>
      <c r="W389" s="7"/>
      <c r="X389" s="5"/>
      <c r="Y389" s="8"/>
      <c r="Z389" s="8"/>
      <c r="AA389" s="7"/>
      <c r="AB389" s="6"/>
      <c r="AC389" s="7"/>
      <c r="AD389" s="6"/>
      <c r="AE389" s="3"/>
      <c r="AF389" s="5"/>
      <c r="AG389" s="5"/>
      <c r="AH389" s="5"/>
      <c r="AI389" s="7"/>
      <c r="AJ389" s="6"/>
    </row>
    <row r="390" spans="2:36" s="1" customFormat="1">
      <c r="B390" s="92">
        <v>13</v>
      </c>
      <c r="C390" s="28" t="s">
        <v>64</v>
      </c>
      <c r="D390" s="217" t="s">
        <v>53</v>
      </c>
      <c r="E390" s="216" t="s">
        <v>63</v>
      </c>
      <c r="F390" s="181" t="s">
        <v>360</v>
      </c>
      <c r="G390" s="181" t="s">
        <v>359</v>
      </c>
      <c r="H390" s="181" t="s">
        <v>358</v>
      </c>
      <c r="I390" s="181" t="s">
        <v>357</v>
      </c>
      <c r="J390" s="180"/>
      <c r="K390" s="48">
        <v>39331</v>
      </c>
      <c r="L390" s="48">
        <v>39361</v>
      </c>
      <c r="M390" s="92" t="s">
        <v>343</v>
      </c>
      <c r="N390" s="91">
        <v>39332</v>
      </c>
      <c r="O390" s="37">
        <v>39325</v>
      </c>
      <c r="P390" s="213">
        <v>33725</v>
      </c>
      <c r="Q390" s="215"/>
      <c r="R390" s="5"/>
      <c r="S390" s="8"/>
      <c r="T390" s="8"/>
      <c r="U390" s="7"/>
      <c r="V390" s="6"/>
      <c r="W390" s="7"/>
      <c r="X390" s="5"/>
      <c r="Y390" s="8"/>
      <c r="Z390" s="8"/>
      <c r="AA390" s="7"/>
      <c r="AB390" s="6"/>
      <c r="AC390" s="7"/>
      <c r="AD390" s="6"/>
      <c r="AE390" s="3"/>
      <c r="AF390" s="5"/>
      <c r="AG390" s="5"/>
      <c r="AH390" s="5"/>
      <c r="AI390" s="7"/>
      <c r="AJ390" s="6"/>
    </row>
    <row r="391" spans="2:36" s="1" customFormat="1">
      <c r="B391" s="92">
        <v>14</v>
      </c>
      <c r="C391" s="61" t="s">
        <v>30</v>
      </c>
      <c r="D391" s="217" t="s">
        <v>279</v>
      </c>
      <c r="E391" s="216" t="s">
        <v>28</v>
      </c>
      <c r="F391" s="181" t="s">
        <v>358</v>
      </c>
      <c r="G391" s="181" t="s">
        <v>357</v>
      </c>
      <c r="H391" s="181" t="s">
        <v>356</v>
      </c>
      <c r="I391" s="181" t="s">
        <v>355</v>
      </c>
      <c r="J391" s="180"/>
      <c r="K391" s="48">
        <v>39349</v>
      </c>
      <c r="L391" s="48">
        <v>39379</v>
      </c>
      <c r="M391" s="92" t="s">
        <v>343</v>
      </c>
      <c r="N391" s="91">
        <v>39346</v>
      </c>
      <c r="O391" s="37">
        <v>39346</v>
      </c>
      <c r="P391" s="213">
        <v>32010</v>
      </c>
      <c r="Q391" s="215"/>
      <c r="R391" s="5"/>
      <c r="S391" s="8"/>
      <c r="T391" s="8"/>
      <c r="U391" s="7"/>
      <c r="V391" s="6"/>
      <c r="W391" s="7"/>
      <c r="X391" s="5"/>
      <c r="Y391" s="8"/>
      <c r="Z391" s="8"/>
      <c r="AA391" s="7"/>
      <c r="AB391" s="6"/>
      <c r="AC391" s="7"/>
      <c r="AD391" s="6"/>
      <c r="AE391" s="3"/>
      <c r="AF391" s="5"/>
      <c r="AG391" s="5"/>
      <c r="AH391" s="5"/>
      <c r="AI391" s="7"/>
      <c r="AJ391" s="6"/>
    </row>
    <row r="392" spans="2:36" s="1" customFormat="1">
      <c r="B392" s="92">
        <v>15</v>
      </c>
      <c r="C392" s="43" t="s">
        <v>19</v>
      </c>
      <c r="D392" s="150" t="s">
        <v>203</v>
      </c>
      <c r="E392" s="150" t="s">
        <v>17</v>
      </c>
      <c r="F392" s="1074" t="s">
        <v>131</v>
      </c>
      <c r="G392" s="1074"/>
      <c r="H392" s="1074" t="s">
        <v>273</v>
      </c>
      <c r="I392" s="1074"/>
      <c r="J392" s="171"/>
      <c r="K392" s="48">
        <v>39356</v>
      </c>
      <c r="L392" s="48">
        <v>39386</v>
      </c>
      <c r="M392" s="92" t="s">
        <v>343</v>
      </c>
      <c r="N392" s="91">
        <v>39356</v>
      </c>
      <c r="O392" s="37">
        <v>39356</v>
      </c>
      <c r="P392" s="213">
        <v>38169</v>
      </c>
      <c r="Q392" s="215"/>
      <c r="R392" s="5"/>
      <c r="S392" s="8"/>
      <c r="T392" s="8"/>
      <c r="U392" s="7"/>
      <c r="V392" s="6"/>
      <c r="W392" s="7"/>
      <c r="X392" s="5"/>
      <c r="Y392" s="8"/>
      <c r="Z392" s="8"/>
      <c r="AA392" s="7"/>
      <c r="AB392" s="6"/>
      <c r="AC392" s="7"/>
      <c r="AD392" s="160"/>
      <c r="AE392" s="3"/>
      <c r="AF392" s="5"/>
      <c r="AG392" s="5"/>
      <c r="AH392" s="5"/>
      <c r="AI392" s="7"/>
      <c r="AJ392" s="6"/>
    </row>
    <row r="393" spans="2:36" s="1" customFormat="1">
      <c r="B393" s="92">
        <v>16</v>
      </c>
      <c r="C393" s="61" t="s">
        <v>286</v>
      </c>
      <c r="D393" s="217" t="s">
        <v>285</v>
      </c>
      <c r="E393" s="216" t="s">
        <v>284</v>
      </c>
      <c r="F393" s="181" t="s">
        <v>357</v>
      </c>
      <c r="G393" s="181" t="s">
        <v>356</v>
      </c>
      <c r="H393" s="181" t="s">
        <v>355</v>
      </c>
      <c r="I393" s="181" t="s">
        <v>354</v>
      </c>
      <c r="J393" s="180"/>
      <c r="K393" s="48">
        <v>39356</v>
      </c>
      <c r="L393" s="48">
        <v>39386</v>
      </c>
      <c r="M393" s="92" t="s">
        <v>343</v>
      </c>
      <c r="N393" s="91">
        <v>39356</v>
      </c>
      <c r="O393" s="37">
        <v>39356</v>
      </c>
      <c r="P393" s="213">
        <v>38534</v>
      </c>
      <c r="Q393" s="215"/>
      <c r="R393" s="5"/>
      <c r="S393" s="8"/>
      <c r="T393" s="8"/>
      <c r="U393" s="7"/>
      <c r="V393" s="6"/>
      <c r="W393" s="7"/>
      <c r="X393" s="5"/>
      <c r="Y393" s="8"/>
      <c r="Z393" s="8"/>
      <c r="AA393" s="7"/>
      <c r="AB393" s="6"/>
      <c r="AC393" s="7"/>
      <c r="AD393" s="99"/>
      <c r="AE393" s="3"/>
      <c r="AF393" s="5"/>
      <c r="AG393" s="5"/>
      <c r="AH393" s="5"/>
      <c r="AI393" s="7"/>
      <c r="AJ393" s="6"/>
    </row>
    <row r="394" spans="2:36" s="1" customFormat="1">
      <c r="B394" s="92">
        <v>17</v>
      </c>
      <c r="C394" s="46" t="s">
        <v>252</v>
      </c>
      <c r="D394" s="150" t="s">
        <v>251</v>
      </c>
      <c r="E394" s="150" t="s">
        <v>250</v>
      </c>
      <c r="F394" s="1074" t="s">
        <v>273</v>
      </c>
      <c r="G394" s="1074"/>
      <c r="H394" s="1074" t="s">
        <v>353</v>
      </c>
      <c r="I394" s="1074"/>
      <c r="J394" s="171"/>
      <c r="K394" s="48">
        <v>39370</v>
      </c>
      <c r="L394" s="48">
        <v>39401</v>
      </c>
      <c r="M394" s="92" t="s">
        <v>343</v>
      </c>
      <c r="N394" s="91">
        <v>39370</v>
      </c>
      <c r="O394" s="37">
        <v>39356</v>
      </c>
      <c r="P394" s="213">
        <v>38002</v>
      </c>
      <c r="Q394" s="215"/>
      <c r="R394" s="5"/>
      <c r="S394" s="8"/>
      <c r="T394" s="8"/>
      <c r="U394" s="7"/>
      <c r="V394" s="6"/>
      <c r="W394" s="7"/>
      <c r="X394" s="5"/>
      <c r="Y394" s="8"/>
      <c r="Z394" s="8"/>
      <c r="AA394" s="7"/>
      <c r="AB394" s="6"/>
      <c r="AC394" s="7"/>
      <c r="AD394" s="95"/>
      <c r="AE394" s="3"/>
      <c r="AF394" s="5"/>
      <c r="AG394" s="5"/>
      <c r="AH394" s="5"/>
      <c r="AI394" s="7"/>
      <c r="AJ394" s="6"/>
    </row>
    <row r="395" spans="2:36" s="1" customFormat="1">
      <c r="B395" s="92">
        <v>18</v>
      </c>
      <c r="C395" s="25" t="s">
        <v>23</v>
      </c>
      <c r="D395" s="39" t="s">
        <v>22</v>
      </c>
      <c r="E395" s="39" t="s">
        <v>21</v>
      </c>
      <c r="F395" s="1074" t="s">
        <v>353</v>
      </c>
      <c r="G395" s="1074"/>
      <c r="H395" s="1074" t="s">
        <v>103</v>
      </c>
      <c r="I395" s="1074"/>
      <c r="J395" s="171"/>
      <c r="K395" s="48">
        <v>39387</v>
      </c>
      <c r="L395" s="48">
        <v>39416</v>
      </c>
      <c r="M395" s="92" t="s">
        <v>343</v>
      </c>
      <c r="N395" s="91">
        <v>39388</v>
      </c>
      <c r="O395" s="37">
        <v>39386</v>
      </c>
      <c r="P395" s="213">
        <v>25464</v>
      </c>
      <c r="Q395" s="215"/>
      <c r="R395" s="5"/>
      <c r="S395" s="8"/>
      <c r="T395" s="8"/>
      <c r="U395" s="7"/>
      <c r="V395" s="6"/>
      <c r="W395" s="7"/>
      <c r="X395" s="5"/>
      <c r="Y395" s="8"/>
      <c r="Z395" s="8"/>
      <c r="AA395" s="7"/>
      <c r="AB395" s="6"/>
      <c r="AC395" s="7"/>
      <c r="AD395" s="6"/>
      <c r="AE395" s="3"/>
      <c r="AF395" s="5"/>
      <c r="AG395" s="5"/>
      <c r="AH395" s="5"/>
      <c r="AI395" s="7"/>
      <c r="AJ395" s="6"/>
    </row>
    <row r="396" spans="2:36" s="1" customFormat="1">
      <c r="B396" s="92">
        <v>19</v>
      </c>
      <c r="C396" s="28" t="s">
        <v>80</v>
      </c>
      <c r="D396" s="39" t="s">
        <v>79</v>
      </c>
      <c r="E396" s="39" t="s">
        <v>78</v>
      </c>
      <c r="F396" s="181" t="s">
        <v>352</v>
      </c>
      <c r="G396" s="181" t="s">
        <v>351</v>
      </c>
      <c r="H396" s="181" t="s">
        <v>350</v>
      </c>
      <c r="I396" s="181" t="s">
        <v>349</v>
      </c>
      <c r="J396" s="180"/>
      <c r="K396" s="48">
        <v>39387</v>
      </c>
      <c r="L396" s="48">
        <v>39416</v>
      </c>
      <c r="M396" s="92" t="s">
        <v>343</v>
      </c>
      <c r="N396" s="91">
        <v>39392</v>
      </c>
      <c r="O396" s="37">
        <v>39386</v>
      </c>
      <c r="P396" s="213">
        <v>38974</v>
      </c>
      <c r="Q396" s="215"/>
      <c r="R396" s="5"/>
      <c r="S396" s="8"/>
      <c r="T396" s="8"/>
      <c r="U396" s="7"/>
      <c r="V396" s="6"/>
      <c r="W396" s="7"/>
      <c r="X396" s="5"/>
      <c r="Y396" s="8"/>
      <c r="Z396" s="8"/>
      <c r="AA396" s="7"/>
      <c r="AB396" s="6"/>
      <c r="AC396" s="7"/>
      <c r="AD396" s="6"/>
      <c r="AE396" s="3"/>
      <c r="AF396" s="5"/>
      <c r="AG396" s="5"/>
      <c r="AH396" s="5"/>
      <c r="AI396" s="7"/>
      <c r="AJ396" s="99"/>
    </row>
    <row r="397" spans="2:36" s="1" customFormat="1">
      <c r="B397" s="92">
        <v>20</v>
      </c>
      <c r="C397" s="211" t="s">
        <v>339</v>
      </c>
      <c r="D397" s="210" t="s">
        <v>57</v>
      </c>
      <c r="E397" s="210" t="s">
        <v>338</v>
      </c>
      <c r="F397" s="181" t="s">
        <v>349</v>
      </c>
      <c r="G397" s="181" t="s">
        <v>347</v>
      </c>
      <c r="H397" s="181" t="s">
        <v>346</v>
      </c>
      <c r="I397" s="181" t="s">
        <v>345</v>
      </c>
      <c r="J397" s="180"/>
      <c r="K397" s="48">
        <v>39408</v>
      </c>
      <c r="L397" s="48">
        <v>39438</v>
      </c>
      <c r="M397" s="92" t="s">
        <v>343</v>
      </c>
      <c r="N397" s="209">
        <v>39407</v>
      </c>
      <c r="O397" s="86">
        <v>39413</v>
      </c>
      <c r="P397" s="195">
        <v>38730</v>
      </c>
      <c r="Q397" s="215"/>
      <c r="R397" s="5"/>
      <c r="S397" s="8"/>
      <c r="T397" s="8"/>
      <c r="U397" s="7"/>
      <c r="V397" s="6"/>
      <c r="W397" s="7"/>
      <c r="X397" s="5"/>
      <c r="Y397" s="8"/>
      <c r="Z397" s="8"/>
      <c r="AA397" s="7"/>
      <c r="AB397" s="6"/>
      <c r="AC397" s="7"/>
      <c r="AD397" s="6"/>
      <c r="AE397" s="3"/>
      <c r="AF397" s="5"/>
      <c r="AG397" s="5"/>
      <c r="AH397" s="5"/>
      <c r="AI397" s="7"/>
      <c r="AJ397" s="95"/>
    </row>
    <row r="398" spans="2:36" s="1" customFormat="1">
      <c r="B398" s="92">
        <v>21</v>
      </c>
      <c r="C398" s="211" t="s">
        <v>348</v>
      </c>
      <c r="D398" s="39" t="s">
        <v>141</v>
      </c>
      <c r="E398" s="112" t="s">
        <v>312</v>
      </c>
      <c r="F398" s="181" t="s">
        <v>347</v>
      </c>
      <c r="G398" s="181" t="s">
        <v>346</v>
      </c>
      <c r="H398" s="181" t="s">
        <v>345</v>
      </c>
      <c r="I398" s="181" t="s">
        <v>344</v>
      </c>
      <c r="J398" s="180"/>
      <c r="K398" s="48">
        <v>39415</v>
      </c>
      <c r="L398" s="48">
        <v>39445</v>
      </c>
      <c r="M398" s="92" t="s">
        <v>343</v>
      </c>
      <c r="N398" s="209">
        <v>39416</v>
      </c>
      <c r="O398" s="86">
        <v>39416</v>
      </c>
      <c r="P398" s="213">
        <v>38869</v>
      </c>
      <c r="Q398" s="214"/>
      <c r="R398" s="5"/>
      <c r="S398" s="8"/>
      <c r="T398" s="8"/>
      <c r="U398" s="7"/>
      <c r="V398" s="6"/>
      <c r="W398" s="7"/>
      <c r="X398" s="5"/>
      <c r="Y398" s="8"/>
      <c r="Z398" s="8"/>
      <c r="AA398" s="7"/>
      <c r="AB398" s="6"/>
      <c r="AC398" s="7"/>
      <c r="AD398" s="6"/>
      <c r="AE398" s="3"/>
      <c r="AF398" s="5"/>
      <c r="AG398" s="5"/>
      <c r="AH398" s="5"/>
      <c r="AI398" s="7"/>
      <c r="AJ398" s="6"/>
    </row>
    <row r="399" spans="2:36" s="1" customFormat="1">
      <c r="B399" s="92">
        <v>22</v>
      </c>
      <c r="C399" s="61" t="s">
        <v>50</v>
      </c>
      <c r="D399" s="39" t="s">
        <v>197</v>
      </c>
      <c r="E399" s="112" t="s">
        <v>48</v>
      </c>
      <c r="F399" s="181" t="s">
        <v>347</v>
      </c>
      <c r="G399" s="181" t="s">
        <v>346</v>
      </c>
      <c r="H399" s="181" t="s">
        <v>345</v>
      </c>
      <c r="I399" s="181" t="s">
        <v>344</v>
      </c>
      <c r="J399" s="180"/>
      <c r="K399" s="48">
        <v>39419</v>
      </c>
      <c r="L399" s="48">
        <v>39446</v>
      </c>
      <c r="M399" s="92" t="s">
        <v>343</v>
      </c>
      <c r="N399" s="209">
        <v>39416</v>
      </c>
      <c r="O399" s="86">
        <v>39416</v>
      </c>
      <c r="P399" s="213">
        <v>36831</v>
      </c>
      <c r="Q399" s="6"/>
      <c r="R399" s="5"/>
      <c r="S399" s="8"/>
      <c r="T399" s="8"/>
      <c r="U399" s="7"/>
      <c r="V399" s="6"/>
      <c r="W399" s="7"/>
      <c r="X399" s="5"/>
      <c r="Y399" s="8"/>
      <c r="Z399" s="8"/>
      <c r="AA399" s="7"/>
      <c r="AB399" s="6"/>
      <c r="AC399" s="7"/>
      <c r="AD399" s="6"/>
      <c r="AE399" s="3"/>
      <c r="AF399" s="5"/>
      <c r="AG399" s="5"/>
      <c r="AH399" s="5"/>
      <c r="AI399" s="7"/>
      <c r="AJ399" s="6"/>
    </row>
    <row r="400" spans="2:36" s="1" customFormat="1">
      <c r="B400" s="92">
        <v>23</v>
      </c>
      <c r="C400" s="25" t="s">
        <v>160</v>
      </c>
      <c r="D400" s="39" t="s">
        <v>155</v>
      </c>
      <c r="E400" s="39" t="s">
        <v>342</v>
      </c>
      <c r="F400" s="1074" t="s">
        <v>102</v>
      </c>
      <c r="G400" s="1074"/>
      <c r="H400" s="1074" t="s">
        <v>341</v>
      </c>
      <c r="I400" s="1074"/>
      <c r="J400" s="171"/>
      <c r="K400" s="48">
        <v>39417</v>
      </c>
      <c r="L400" s="48">
        <v>39446</v>
      </c>
      <c r="M400" s="67" t="s">
        <v>253</v>
      </c>
      <c r="N400" s="209">
        <v>39416</v>
      </c>
      <c r="O400" s="86">
        <v>39416</v>
      </c>
      <c r="P400" s="213">
        <v>34029</v>
      </c>
      <c r="Q400" s="6"/>
      <c r="R400" s="5"/>
      <c r="S400" s="8"/>
      <c r="T400" s="8"/>
      <c r="U400" s="7"/>
      <c r="V400" s="6"/>
      <c r="W400" s="7"/>
      <c r="X400" s="5"/>
      <c r="Y400" s="8"/>
      <c r="Z400" s="8"/>
      <c r="AA400" s="7"/>
      <c r="AB400" s="6"/>
      <c r="AC400" s="7"/>
      <c r="AD400" s="6"/>
      <c r="AE400" s="3"/>
      <c r="AF400" s="5"/>
      <c r="AG400" s="5"/>
      <c r="AH400" s="5"/>
      <c r="AI400" s="7"/>
      <c r="AJ400" s="6"/>
    </row>
    <row r="401" spans="1:125" ht="12.75">
      <c r="A401" s="1"/>
      <c r="B401" s="44"/>
      <c r="C401" s="92"/>
      <c r="D401" s="39"/>
      <c r="E401" s="39"/>
      <c r="F401" s="92"/>
      <c r="G401" s="92"/>
      <c r="H401" s="92"/>
      <c r="I401" s="92"/>
      <c r="J401" s="134"/>
      <c r="K401" s="40"/>
      <c r="L401" s="40"/>
      <c r="M401" s="39"/>
      <c r="N401" s="38"/>
      <c r="O401" s="92"/>
      <c r="Q401" s="95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T401" s="1"/>
      <c r="BU401" s="1"/>
      <c r="BV401" s="1"/>
      <c r="BW401" s="1"/>
      <c r="BX401" s="1"/>
      <c r="BY401" s="1"/>
      <c r="BZ401" s="1"/>
      <c r="CA401" s="1"/>
      <c r="CB401" s="1"/>
      <c r="CD401" s="1"/>
      <c r="CE401" s="1"/>
      <c r="CF401" s="1"/>
      <c r="CG401" s="1"/>
      <c r="CH401" s="1"/>
      <c r="CI401" s="1"/>
      <c r="CJ401" s="1"/>
      <c r="CK401" s="1"/>
      <c r="CL401" s="1"/>
      <c r="CO401" s="1"/>
      <c r="CP401" s="1"/>
      <c r="CQ401" s="1"/>
      <c r="CS401" s="1"/>
      <c r="CT401" s="1"/>
      <c r="CU401" s="1"/>
      <c r="CV401" s="1"/>
      <c r="CY401" s="1"/>
      <c r="CZ401" s="1"/>
      <c r="DA401" s="1"/>
      <c r="DE401" s="1"/>
      <c r="DF401" s="1"/>
      <c r="DG401" s="1"/>
      <c r="DI401" s="1"/>
      <c r="DJ401" s="1"/>
      <c r="DK401" s="1"/>
      <c r="DO401" s="1"/>
      <c r="DP401" s="1"/>
      <c r="DQ401" s="1"/>
      <c r="DS401" s="1"/>
      <c r="DT401" s="1"/>
      <c r="DU401" s="1"/>
    </row>
    <row r="402" spans="1:125" ht="12.75">
      <c r="A402" s="1"/>
      <c r="B402" s="10" t="s">
        <v>100</v>
      </c>
      <c r="C402" s="10" t="s">
        <v>99</v>
      </c>
      <c r="D402" s="1076" t="s">
        <v>98</v>
      </c>
      <c r="E402" s="1076"/>
      <c r="F402" s="10" t="s">
        <v>97</v>
      </c>
      <c r="G402" s="10" t="s">
        <v>96</v>
      </c>
      <c r="H402" s="10" t="s">
        <v>95</v>
      </c>
      <c r="I402" s="10" t="s">
        <v>94</v>
      </c>
      <c r="J402" s="27"/>
      <c r="K402" s="10" t="s">
        <v>93</v>
      </c>
      <c r="L402" s="10" t="s">
        <v>92</v>
      </c>
      <c r="M402" s="10" t="s">
        <v>91</v>
      </c>
      <c r="N402" s="11" t="s">
        <v>90</v>
      </c>
      <c r="O402" s="10" t="s">
        <v>89</v>
      </c>
      <c r="P402" s="212" t="s">
        <v>340</v>
      </c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T402" s="1"/>
      <c r="BU402" s="1"/>
      <c r="BV402" s="1"/>
      <c r="BW402" s="1"/>
      <c r="BX402" s="1"/>
      <c r="BY402" s="1"/>
      <c r="BZ402" s="1"/>
      <c r="CA402" s="1"/>
      <c r="CB402" s="1"/>
      <c r="CD402" s="1"/>
      <c r="CE402" s="1"/>
      <c r="CF402" s="1"/>
      <c r="CG402" s="1"/>
      <c r="CH402" s="1"/>
      <c r="CI402" s="1"/>
      <c r="CJ402" s="1"/>
      <c r="CK402" s="1"/>
      <c r="CL402" s="1"/>
      <c r="CO402" s="1"/>
      <c r="CP402" s="1"/>
      <c r="CQ402" s="1"/>
      <c r="CS402" s="1"/>
      <c r="CT402" s="1"/>
      <c r="CU402" s="1"/>
      <c r="CV402" s="1"/>
      <c r="CY402" s="1"/>
      <c r="CZ402" s="1"/>
      <c r="DA402" s="1"/>
      <c r="DE402" s="1"/>
      <c r="DF402" s="1"/>
      <c r="DG402" s="1"/>
      <c r="DI402" s="1"/>
      <c r="DJ402" s="1"/>
      <c r="DK402" s="1"/>
      <c r="DO402" s="1"/>
      <c r="DP402" s="1"/>
      <c r="DQ402" s="1"/>
      <c r="DS402" s="1"/>
      <c r="DT402" s="1"/>
      <c r="DU402" s="1"/>
    </row>
    <row r="403" spans="1:125" ht="12.75">
      <c r="A403" s="1"/>
      <c r="B403" s="10">
        <v>1</v>
      </c>
      <c r="C403" s="211" t="s">
        <v>339</v>
      </c>
      <c r="D403" s="210" t="s">
        <v>57</v>
      </c>
      <c r="E403" s="210" t="s">
        <v>338</v>
      </c>
      <c r="F403" s="181" t="s">
        <v>337</v>
      </c>
      <c r="G403" s="181" t="s">
        <v>336</v>
      </c>
      <c r="H403" s="181" t="s">
        <v>335</v>
      </c>
      <c r="I403" s="181" t="s">
        <v>334</v>
      </c>
      <c r="J403" s="180"/>
      <c r="K403" s="48">
        <v>38750</v>
      </c>
      <c r="L403" s="48">
        <v>38778</v>
      </c>
      <c r="M403" s="67" t="s">
        <v>253</v>
      </c>
      <c r="N403" s="209">
        <v>38752</v>
      </c>
      <c r="O403" s="86">
        <v>38749</v>
      </c>
      <c r="P403" s="195">
        <v>38730</v>
      </c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T403" s="1"/>
      <c r="BU403" s="1"/>
      <c r="BV403" s="1"/>
      <c r="BW403" s="1"/>
      <c r="BX403" s="1"/>
      <c r="BY403" s="1"/>
      <c r="BZ403" s="1"/>
      <c r="CA403" s="1"/>
      <c r="CB403" s="1"/>
      <c r="CD403" s="1"/>
      <c r="CE403" s="1"/>
      <c r="CF403" s="1"/>
      <c r="CG403" s="1"/>
      <c r="CH403" s="1"/>
      <c r="CI403" s="1"/>
      <c r="CJ403" s="1"/>
      <c r="CK403" s="1"/>
      <c r="CL403" s="1"/>
      <c r="CO403" s="1"/>
      <c r="CP403" s="1"/>
      <c r="CQ403" s="1"/>
      <c r="CS403" s="1"/>
      <c r="CT403" s="1"/>
      <c r="CU403" s="1"/>
      <c r="CV403" s="1"/>
      <c r="CY403" s="1"/>
      <c r="CZ403" s="1"/>
      <c r="DA403" s="1"/>
      <c r="DE403" s="1"/>
      <c r="DF403" s="1"/>
      <c r="DG403" s="1"/>
      <c r="DI403" s="1"/>
      <c r="DJ403" s="1"/>
      <c r="DK403" s="1"/>
      <c r="DO403" s="1"/>
      <c r="DP403" s="1"/>
      <c r="DQ403" s="1"/>
      <c r="DS403" s="1"/>
      <c r="DT403" s="1"/>
      <c r="DU403" s="1"/>
    </row>
    <row r="404" spans="1:125" ht="12.75">
      <c r="A404" s="1"/>
      <c r="B404" s="10">
        <v>2</v>
      </c>
      <c r="C404" s="10" t="s">
        <v>11</v>
      </c>
      <c r="D404" s="1" t="s">
        <v>10</v>
      </c>
      <c r="E404" s="1" t="s">
        <v>9</v>
      </c>
      <c r="F404" s="181" t="s">
        <v>333</v>
      </c>
      <c r="G404" s="181" t="s">
        <v>327</v>
      </c>
      <c r="H404" s="181" t="s">
        <v>325</v>
      </c>
      <c r="I404" s="181" t="s">
        <v>324</v>
      </c>
      <c r="J404" s="180"/>
      <c r="K404" s="48">
        <v>38796</v>
      </c>
      <c r="L404" s="48">
        <v>38826</v>
      </c>
      <c r="M404" s="92" t="s">
        <v>253</v>
      </c>
      <c r="N404" s="91">
        <v>38791</v>
      </c>
      <c r="O404" s="86">
        <v>38789</v>
      </c>
      <c r="P404" s="195">
        <v>38734</v>
      </c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T404" s="1"/>
      <c r="BU404" s="1"/>
      <c r="BV404" s="1"/>
      <c r="BW404" s="1"/>
      <c r="BX404" s="1"/>
      <c r="BY404" s="1"/>
      <c r="BZ404" s="1"/>
      <c r="CA404" s="1"/>
      <c r="CB404" s="1"/>
      <c r="CD404" s="1"/>
      <c r="CE404" s="1"/>
      <c r="CF404" s="1"/>
      <c r="CG404" s="1"/>
      <c r="CH404" s="1"/>
      <c r="CI404" s="1"/>
      <c r="CJ404" s="1"/>
      <c r="CK404" s="1"/>
      <c r="CL404" s="1"/>
      <c r="CO404" s="1"/>
      <c r="CP404" s="1"/>
      <c r="CQ404" s="1"/>
      <c r="CS404" s="1"/>
      <c r="CT404" s="1"/>
      <c r="CU404" s="1"/>
      <c r="CV404" s="1"/>
      <c r="CY404" s="1"/>
      <c r="CZ404" s="1"/>
      <c r="DA404" s="1"/>
      <c r="DE404" s="1"/>
      <c r="DF404" s="1"/>
      <c r="DG404" s="1"/>
      <c r="DI404" s="1"/>
      <c r="DJ404" s="1"/>
      <c r="DK404" s="1"/>
      <c r="DO404" s="1"/>
      <c r="DP404" s="1"/>
      <c r="DQ404" s="1"/>
      <c r="DS404" s="1"/>
      <c r="DT404" s="1"/>
      <c r="DU404" s="1"/>
    </row>
    <row r="405" spans="1:125" ht="12.75">
      <c r="A405" s="1"/>
      <c r="B405" s="127">
        <v>3</v>
      </c>
      <c r="C405" s="46" t="s">
        <v>332</v>
      </c>
      <c r="D405" s="208" t="s">
        <v>155</v>
      </c>
      <c r="E405" s="208" t="s">
        <v>331</v>
      </c>
      <c r="F405" s="1074" t="s">
        <v>330</v>
      </c>
      <c r="G405" s="1074"/>
      <c r="H405" s="1074" t="s">
        <v>321</v>
      </c>
      <c r="I405" s="1074"/>
      <c r="J405" s="171"/>
      <c r="K405" s="40">
        <v>38792</v>
      </c>
      <c r="L405" s="40">
        <v>38822</v>
      </c>
      <c r="M405" s="92" t="s">
        <v>253</v>
      </c>
      <c r="N405" s="91">
        <v>38791</v>
      </c>
      <c r="O405" s="37">
        <v>38789</v>
      </c>
      <c r="P405" s="195">
        <v>38730</v>
      </c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T405" s="1"/>
      <c r="BU405" s="1"/>
      <c r="BV405" s="1"/>
      <c r="BW405" s="1"/>
      <c r="BX405" s="1"/>
      <c r="BY405" s="1"/>
      <c r="BZ405" s="1"/>
      <c r="CA405" s="1"/>
      <c r="CB405" s="1"/>
      <c r="CD405" s="1"/>
      <c r="CE405" s="1"/>
      <c r="CF405" s="1"/>
      <c r="CG405" s="1"/>
      <c r="CH405" s="1"/>
      <c r="CI405" s="1"/>
      <c r="CJ405" s="1"/>
      <c r="CK405" s="1"/>
      <c r="CL405" s="1"/>
      <c r="CO405" s="1"/>
      <c r="CP405" s="1"/>
      <c r="CQ405" s="1"/>
      <c r="CS405" s="1"/>
      <c r="CT405" s="1"/>
      <c r="CU405" s="1"/>
      <c r="CV405" s="1"/>
      <c r="CY405" s="1"/>
      <c r="CZ405" s="1"/>
      <c r="DA405" s="1"/>
      <c r="DE405" s="1"/>
      <c r="DF405" s="1"/>
      <c r="DG405" s="1"/>
      <c r="DI405" s="1"/>
      <c r="DJ405" s="1"/>
      <c r="DK405" s="1"/>
      <c r="DO405" s="1"/>
      <c r="DP405" s="1"/>
      <c r="DQ405" s="1"/>
      <c r="DS405" s="1"/>
      <c r="DT405" s="1"/>
      <c r="DU405" s="1"/>
    </row>
    <row r="406" spans="1:125" ht="12.75">
      <c r="A406" s="1"/>
      <c r="B406" s="127">
        <v>4</v>
      </c>
      <c r="C406" s="28" t="s">
        <v>326</v>
      </c>
      <c r="D406" s="1" t="s">
        <v>329</v>
      </c>
      <c r="E406" s="1" t="s">
        <v>328</v>
      </c>
      <c r="F406" s="181" t="s">
        <v>327</v>
      </c>
      <c r="G406" s="181" t="s">
        <v>325</v>
      </c>
      <c r="H406" s="181" t="s">
        <v>324</v>
      </c>
      <c r="I406" s="181" t="s">
        <v>323</v>
      </c>
      <c r="J406" s="180"/>
      <c r="K406" s="48">
        <v>38792</v>
      </c>
      <c r="L406" s="48">
        <v>38822</v>
      </c>
      <c r="M406" s="92" t="s">
        <v>253</v>
      </c>
      <c r="N406" s="91">
        <v>38793</v>
      </c>
      <c r="O406" s="37">
        <v>38789</v>
      </c>
      <c r="P406" s="195">
        <v>38723</v>
      </c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T406" s="1"/>
      <c r="BU406" s="1"/>
      <c r="BV406" s="1"/>
      <c r="BW406" s="1"/>
      <c r="BX406" s="1"/>
      <c r="BY406" s="1"/>
      <c r="BZ406" s="1"/>
      <c r="CA406" s="1"/>
      <c r="CB406" s="1"/>
      <c r="CD406" s="1"/>
      <c r="CE406" s="1"/>
      <c r="CF406" s="1"/>
      <c r="CG406" s="1"/>
      <c r="CH406" s="1"/>
      <c r="CI406" s="1"/>
      <c r="CJ406" s="1"/>
      <c r="CK406" s="1"/>
      <c r="CL406" s="1"/>
      <c r="CO406" s="1"/>
      <c r="CP406" s="1"/>
      <c r="CQ406" s="1"/>
      <c r="CS406" s="1"/>
      <c r="CT406" s="1"/>
      <c r="CU406" s="1"/>
      <c r="CV406" s="1"/>
      <c r="CY406" s="1"/>
      <c r="CZ406" s="1"/>
      <c r="DA406" s="1"/>
      <c r="DE406" s="1"/>
      <c r="DF406" s="1"/>
      <c r="DG406" s="1"/>
      <c r="DI406" s="1"/>
      <c r="DJ406" s="1"/>
      <c r="DK406" s="1"/>
      <c r="DO406" s="1"/>
      <c r="DP406" s="1"/>
      <c r="DQ406" s="1"/>
      <c r="DS406" s="1"/>
      <c r="DT406" s="1"/>
      <c r="DU406" s="1"/>
    </row>
    <row r="407" spans="1:125" ht="12.75">
      <c r="A407" s="1"/>
      <c r="B407" s="127">
        <v>5</v>
      </c>
      <c r="C407" s="10" t="s">
        <v>142</v>
      </c>
      <c r="D407" s="1" t="s">
        <v>141</v>
      </c>
      <c r="E407" s="1" t="s">
        <v>140</v>
      </c>
      <c r="F407" s="181" t="s">
        <v>325</v>
      </c>
      <c r="G407" s="181" t="s">
        <v>324</v>
      </c>
      <c r="H407" s="181" t="s">
        <v>323</v>
      </c>
      <c r="I407" s="181" t="s">
        <v>319</v>
      </c>
      <c r="J407" s="180"/>
      <c r="K407" s="48">
        <v>38803</v>
      </c>
      <c r="L407" s="48">
        <v>38833</v>
      </c>
      <c r="M407" s="92" t="s">
        <v>253</v>
      </c>
      <c r="N407" s="91">
        <v>38798</v>
      </c>
      <c r="O407" s="86">
        <v>38789</v>
      </c>
      <c r="P407" s="195">
        <v>38759</v>
      </c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T407" s="1"/>
      <c r="BU407" s="1"/>
      <c r="BV407" s="1"/>
      <c r="BW407" s="1"/>
      <c r="BX407" s="1"/>
      <c r="BY407" s="1"/>
      <c r="BZ407" s="1"/>
      <c r="CA407" s="1"/>
      <c r="CB407" s="1"/>
      <c r="CD407" s="1"/>
      <c r="CE407" s="1"/>
      <c r="CF407" s="1"/>
      <c r="CG407" s="1"/>
      <c r="CH407" s="1"/>
      <c r="CI407" s="1"/>
      <c r="CJ407" s="1"/>
      <c r="CK407" s="1"/>
      <c r="CL407" s="1"/>
      <c r="CO407" s="1"/>
      <c r="CP407" s="1"/>
      <c r="CQ407" s="1"/>
      <c r="CS407" s="1"/>
      <c r="CT407" s="1"/>
      <c r="CU407" s="1"/>
      <c r="CV407" s="1"/>
      <c r="CY407" s="1"/>
      <c r="CZ407" s="1"/>
      <c r="DA407" s="1"/>
      <c r="DE407" s="1"/>
      <c r="DF407" s="1"/>
      <c r="DG407" s="1"/>
      <c r="DI407" s="1"/>
      <c r="DJ407" s="1"/>
      <c r="DK407" s="1"/>
      <c r="DO407" s="1"/>
      <c r="DP407" s="1"/>
      <c r="DQ407" s="1"/>
      <c r="DS407" s="1"/>
      <c r="DT407" s="1"/>
      <c r="DU407" s="1"/>
    </row>
    <row r="408" spans="1:125" ht="12.75">
      <c r="A408" s="1"/>
      <c r="B408" s="199">
        <v>6</v>
      </c>
      <c r="C408" s="207" t="s">
        <v>326</v>
      </c>
      <c r="D408" s="206" t="s">
        <v>38</v>
      </c>
      <c r="E408" s="206" t="s">
        <v>171</v>
      </c>
      <c r="F408" s="192" t="s">
        <v>325</v>
      </c>
      <c r="G408" s="192" t="s">
        <v>324</v>
      </c>
      <c r="H408" s="192" t="s">
        <v>323</v>
      </c>
      <c r="I408" s="192" t="s">
        <v>319</v>
      </c>
      <c r="J408" s="191"/>
      <c r="K408" s="118">
        <v>38799</v>
      </c>
      <c r="L408" s="118">
        <v>38829</v>
      </c>
      <c r="M408" s="117" t="s">
        <v>253</v>
      </c>
      <c r="N408" s="116">
        <v>38800</v>
      </c>
      <c r="O408" s="115">
        <v>38789</v>
      </c>
      <c r="P408" s="198">
        <v>38754</v>
      </c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T408" s="1"/>
      <c r="BU408" s="1"/>
      <c r="BV408" s="1"/>
      <c r="BW408" s="1"/>
      <c r="BX408" s="1"/>
      <c r="BY408" s="1"/>
      <c r="BZ408" s="1"/>
      <c r="CA408" s="1"/>
      <c r="CB408" s="1"/>
      <c r="CD408" s="1"/>
      <c r="CE408" s="1"/>
      <c r="CF408" s="1"/>
      <c r="CG408" s="1"/>
      <c r="CH408" s="1"/>
      <c r="CI408" s="1"/>
      <c r="CJ408" s="1"/>
      <c r="CK408" s="1"/>
      <c r="CL408" s="1"/>
      <c r="CO408" s="1"/>
      <c r="CP408" s="1"/>
      <c r="CQ408" s="1"/>
      <c r="CS408" s="1"/>
      <c r="CT408" s="1"/>
      <c r="CU408" s="1"/>
      <c r="CV408" s="1"/>
      <c r="CY408" s="1"/>
      <c r="CZ408" s="1"/>
      <c r="DA408" s="1"/>
      <c r="DE408" s="1"/>
      <c r="DF408" s="1"/>
      <c r="DG408" s="1"/>
      <c r="DI408" s="1"/>
      <c r="DJ408" s="1"/>
      <c r="DK408" s="1"/>
      <c r="DO408" s="1"/>
      <c r="DP408" s="1"/>
      <c r="DQ408" s="1"/>
      <c r="DS408" s="1"/>
      <c r="DT408" s="1"/>
      <c r="DU408" s="1"/>
    </row>
    <row r="409" spans="1:125" ht="12.75">
      <c r="A409" s="1"/>
      <c r="B409" s="127">
        <f t="shared" ref="B409:B421" si="115">1+B408</f>
        <v>7</v>
      </c>
      <c r="C409" s="181" t="s">
        <v>156</v>
      </c>
      <c r="D409" s="205" t="s">
        <v>155</v>
      </c>
      <c r="E409" s="205" t="s">
        <v>154</v>
      </c>
      <c r="F409" s="181" t="s">
        <v>324</v>
      </c>
      <c r="G409" s="181" t="s">
        <v>323</v>
      </c>
      <c r="H409" s="181" t="s">
        <v>319</v>
      </c>
      <c r="I409" s="181" t="s">
        <v>315</v>
      </c>
      <c r="J409" s="180"/>
      <c r="K409" s="204">
        <v>38810</v>
      </c>
      <c r="L409" s="204">
        <v>38840</v>
      </c>
      <c r="M409" s="147" t="s">
        <v>253</v>
      </c>
      <c r="N409" s="203">
        <v>38805</v>
      </c>
      <c r="O409" s="86">
        <v>38789</v>
      </c>
      <c r="P409" s="195">
        <v>38759</v>
      </c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T409" s="1"/>
      <c r="BU409" s="1"/>
      <c r="BV409" s="1"/>
      <c r="BW409" s="1"/>
      <c r="BX409" s="1"/>
      <c r="BY409" s="1"/>
      <c r="BZ409" s="1"/>
      <c r="CA409" s="1"/>
      <c r="CB409" s="1"/>
      <c r="CD409" s="1"/>
      <c r="CE409" s="1"/>
      <c r="CF409" s="1"/>
      <c r="CG409" s="1"/>
      <c r="CH409" s="1"/>
      <c r="CI409" s="1"/>
      <c r="CJ409" s="1"/>
      <c r="CK409" s="1"/>
      <c r="CL409" s="1"/>
      <c r="CO409" s="1"/>
      <c r="CP409" s="1"/>
      <c r="CQ409" s="1"/>
      <c r="CS409" s="1"/>
      <c r="CT409" s="1"/>
      <c r="CU409" s="1"/>
      <c r="CV409" s="1"/>
      <c r="CY409" s="1"/>
      <c r="CZ409" s="1"/>
      <c r="DA409" s="1"/>
      <c r="DE409" s="1"/>
      <c r="DF409" s="1"/>
      <c r="DG409" s="1"/>
      <c r="DI409" s="1"/>
      <c r="DJ409" s="1"/>
      <c r="DK409" s="1"/>
      <c r="DO409" s="1"/>
      <c r="DP409" s="1"/>
      <c r="DQ409" s="1"/>
      <c r="DS409" s="1"/>
      <c r="DT409" s="1"/>
      <c r="DU409" s="1"/>
    </row>
    <row r="410" spans="1:125" ht="12.75">
      <c r="A410" s="1"/>
      <c r="B410" s="197">
        <f t="shared" si="115"/>
        <v>8</v>
      </c>
      <c r="C410" s="196" t="s">
        <v>147</v>
      </c>
      <c r="D410" s="158" t="s">
        <v>322</v>
      </c>
      <c r="E410" s="158" t="s">
        <v>145</v>
      </c>
      <c r="F410" s="1077" t="s">
        <v>321</v>
      </c>
      <c r="G410" s="1077"/>
      <c r="H410" s="1072" t="s">
        <v>320</v>
      </c>
      <c r="I410" s="1072"/>
      <c r="J410" s="164"/>
      <c r="K410" s="154">
        <v>38808</v>
      </c>
      <c r="L410" s="154">
        <v>38837</v>
      </c>
      <c r="M410" s="153" t="s">
        <v>253</v>
      </c>
      <c r="N410" s="152">
        <v>38807</v>
      </c>
      <c r="O410" s="151">
        <v>38789</v>
      </c>
      <c r="P410" s="195">
        <v>38749</v>
      </c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T410" s="1"/>
      <c r="BU410" s="1"/>
      <c r="BV410" s="1"/>
      <c r="BW410" s="1"/>
      <c r="BX410" s="1"/>
      <c r="BY410" s="1"/>
      <c r="BZ410" s="1"/>
      <c r="CA410" s="1"/>
      <c r="CB410" s="1"/>
      <c r="CD410" s="1"/>
      <c r="CE410" s="1"/>
      <c r="CF410" s="1"/>
      <c r="CG410" s="1"/>
      <c r="CH410" s="1"/>
      <c r="CI410" s="1"/>
      <c r="CJ410" s="1"/>
      <c r="CK410" s="1"/>
      <c r="CL410" s="1"/>
      <c r="CO410" s="1"/>
      <c r="CP410" s="1"/>
      <c r="CQ410" s="1"/>
      <c r="CS410" s="1"/>
      <c r="CT410" s="1"/>
      <c r="CU410" s="1"/>
      <c r="CV410" s="1"/>
      <c r="CY410" s="1"/>
      <c r="CZ410" s="1"/>
      <c r="DA410" s="1"/>
      <c r="DE410" s="1"/>
      <c r="DF410" s="1"/>
      <c r="DG410" s="1"/>
      <c r="DI410" s="1"/>
      <c r="DJ410" s="1"/>
      <c r="DK410" s="1"/>
      <c r="DO410" s="1"/>
      <c r="DP410" s="1"/>
      <c r="DQ410" s="1"/>
      <c r="DS410" s="1"/>
      <c r="DT410" s="1"/>
      <c r="DU410" s="1"/>
    </row>
    <row r="411" spans="1:125" ht="12.75">
      <c r="A411" s="1"/>
      <c r="B411" s="127">
        <f t="shared" si="115"/>
        <v>9</v>
      </c>
      <c r="C411" s="133" t="s">
        <v>85</v>
      </c>
      <c r="D411" s="150" t="s">
        <v>84</v>
      </c>
      <c r="E411" s="150" t="s">
        <v>83</v>
      </c>
      <c r="F411" s="181" t="s">
        <v>319</v>
      </c>
      <c r="G411" s="181" t="s">
        <v>315</v>
      </c>
      <c r="H411" s="181" t="s">
        <v>308</v>
      </c>
      <c r="I411" s="181" t="s">
        <v>307</v>
      </c>
      <c r="J411" s="180"/>
      <c r="K411" s="40">
        <v>38820</v>
      </c>
      <c r="L411" s="40">
        <f t="shared" ref="L411:L431" si="116">30+K411</f>
        <v>38850</v>
      </c>
      <c r="M411" s="92" t="s">
        <v>253</v>
      </c>
      <c r="N411" s="91">
        <v>38814</v>
      </c>
      <c r="O411" s="37">
        <v>38813</v>
      </c>
      <c r="P411" s="195">
        <v>38749</v>
      </c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T411" s="1"/>
      <c r="BU411" s="1"/>
      <c r="BV411" s="1"/>
      <c r="BW411" s="1"/>
      <c r="BX411" s="1"/>
      <c r="BY411" s="1"/>
      <c r="BZ411" s="1"/>
      <c r="CA411" s="1"/>
      <c r="CB411" s="1"/>
      <c r="CD411" s="1"/>
      <c r="CE411" s="1"/>
      <c r="CF411" s="1"/>
      <c r="CG411" s="1"/>
      <c r="CH411" s="1"/>
      <c r="CI411" s="1"/>
      <c r="CJ411" s="1"/>
      <c r="CK411" s="1"/>
      <c r="CL411" s="1"/>
      <c r="CO411" s="1"/>
      <c r="CP411" s="1"/>
      <c r="CQ411" s="1"/>
      <c r="CS411" s="1"/>
      <c r="CT411" s="1"/>
      <c r="CU411" s="1"/>
      <c r="CV411" s="1"/>
      <c r="CY411" s="1"/>
      <c r="CZ411" s="1"/>
      <c r="DA411" s="1"/>
      <c r="DE411" s="1"/>
      <c r="DF411" s="1"/>
      <c r="DG411" s="1"/>
      <c r="DI411" s="1"/>
      <c r="DJ411" s="1"/>
      <c r="DK411" s="1"/>
      <c r="DO411" s="1"/>
      <c r="DP411" s="1"/>
      <c r="DQ411" s="1"/>
      <c r="DS411" s="1"/>
      <c r="DT411" s="1"/>
      <c r="DU411" s="1"/>
    </row>
    <row r="412" spans="1:125" ht="12.75">
      <c r="A412" s="1"/>
      <c r="B412" s="127">
        <f t="shared" si="115"/>
        <v>10</v>
      </c>
      <c r="C412" s="161" t="s">
        <v>130</v>
      </c>
      <c r="D412" s="150" t="s">
        <v>129</v>
      </c>
      <c r="E412" s="150" t="s">
        <v>128</v>
      </c>
      <c r="F412" s="181" t="s">
        <v>319</v>
      </c>
      <c r="G412" s="181" t="s">
        <v>315</v>
      </c>
      <c r="H412" s="181" t="s">
        <v>308</v>
      </c>
      <c r="I412" s="181" t="s">
        <v>307</v>
      </c>
      <c r="J412" s="180"/>
      <c r="K412" s="40">
        <v>38824</v>
      </c>
      <c r="L412" s="40">
        <f t="shared" si="116"/>
        <v>38854</v>
      </c>
      <c r="M412" s="92" t="s">
        <v>253</v>
      </c>
      <c r="N412" s="91">
        <v>38819</v>
      </c>
      <c r="O412" s="37">
        <v>38813</v>
      </c>
      <c r="P412" s="195">
        <v>38786</v>
      </c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T412" s="1"/>
      <c r="BU412" s="1"/>
      <c r="BV412" s="1"/>
      <c r="BW412" s="1"/>
      <c r="BX412" s="1"/>
      <c r="BY412" s="1"/>
      <c r="BZ412" s="1"/>
      <c r="CA412" s="1"/>
      <c r="CB412" s="1"/>
      <c r="CD412" s="1"/>
      <c r="CE412" s="1"/>
      <c r="CF412" s="1"/>
      <c r="CG412" s="1"/>
      <c r="CH412" s="1"/>
      <c r="CI412" s="1"/>
      <c r="CJ412" s="1"/>
      <c r="CK412" s="1"/>
      <c r="CL412" s="1"/>
      <c r="CO412" s="1"/>
      <c r="CP412" s="1"/>
      <c r="CQ412" s="1"/>
      <c r="CS412" s="1"/>
      <c r="CT412" s="1"/>
      <c r="CU412" s="1"/>
      <c r="CV412" s="1"/>
      <c r="CY412" s="1"/>
      <c r="CZ412" s="1"/>
      <c r="DA412" s="1"/>
      <c r="DE412" s="1"/>
      <c r="DF412" s="1"/>
      <c r="DG412" s="1"/>
      <c r="DI412" s="1"/>
      <c r="DJ412" s="1"/>
      <c r="DK412" s="1"/>
      <c r="DO412" s="1"/>
      <c r="DP412" s="1"/>
      <c r="DQ412" s="1"/>
      <c r="DS412" s="1"/>
      <c r="DT412" s="1"/>
      <c r="DU412" s="1"/>
    </row>
    <row r="413" spans="1:125" ht="12.75">
      <c r="A413" s="1"/>
      <c r="B413" s="127">
        <f t="shared" si="115"/>
        <v>11</v>
      </c>
      <c r="C413" s="202" t="s">
        <v>153</v>
      </c>
      <c r="D413" s="201" t="s">
        <v>42</v>
      </c>
      <c r="E413" s="201" t="s">
        <v>152</v>
      </c>
      <c r="F413" s="181" t="s">
        <v>315</v>
      </c>
      <c r="G413" s="181" t="s">
        <v>308</v>
      </c>
      <c r="H413" s="181" t="s">
        <v>307</v>
      </c>
      <c r="I413" s="181" t="s">
        <v>303</v>
      </c>
      <c r="J413" s="180"/>
      <c r="K413" s="40">
        <v>38827</v>
      </c>
      <c r="L413" s="40">
        <f t="shared" si="116"/>
        <v>38857</v>
      </c>
      <c r="M413" s="92" t="s">
        <v>253</v>
      </c>
      <c r="N413" s="91">
        <v>38819</v>
      </c>
      <c r="O413" s="37">
        <v>38813</v>
      </c>
      <c r="P413" s="195">
        <v>38749</v>
      </c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T413" s="1"/>
      <c r="BU413" s="1"/>
      <c r="BV413" s="1"/>
      <c r="BW413" s="1"/>
      <c r="BX413" s="1"/>
      <c r="BY413" s="1"/>
      <c r="BZ413" s="1"/>
      <c r="CA413" s="1"/>
      <c r="CB413" s="1"/>
      <c r="CD413" s="1"/>
      <c r="CE413" s="1"/>
      <c r="CF413" s="1"/>
      <c r="CG413" s="1"/>
      <c r="CH413" s="1"/>
      <c r="CI413" s="1"/>
      <c r="CJ413" s="1"/>
      <c r="CK413" s="1"/>
      <c r="CL413" s="1"/>
      <c r="CO413" s="1"/>
      <c r="CP413" s="1"/>
      <c r="CQ413" s="1"/>
      <c r="CS413" s="1"/>
      <c r="CT413" s="1"/>
      <c r="CU413" s="1"/>
      <c r="CV413" s="1"/>
      <c r="CY413" s="1"/>
      <c r="CZ413" s="1"/>
      <c r="DA413" s="1"/>
      <c r="DE413" s="1"/>
      <c r="DF413" s="1"/>
      <c r="DG413" s="1"/>
      <c r="DI413" s="1"/>
      <c r="DJ413" s="1"/>
      <c r="DK413" s="1"/>
      <c r="DO413" s="1"/>
      <c r="DP413" s="1"/>
      <c r="DQ413" s="1"/>
      <c r="DS413" s="1"/>
      <c r="DT413" s="1"/>
      <c r="DU413" s="1"/>
    </row>
    <row r="414" spans="1:125" ht="12.75">
      <c r="B414" s="127">
        <f t="shared" si="115"/>
        <v>12</v>
      </c>
      <c r="C414" s="170" t="s">
        <v>318</v>
      </c>
      <c r="D414" s="150" t="s">
        <v>317</v>
      </c>
      <c r="E414" s="150" t="s">
        <v>316</v>
      </c>
      <c r="F414" s="181" t="s">
        <v>315</v>
      </c>
      <c r="G414" s="181" t="s">
        <v>308</v>
      </c>
      <c r="H414" s="181" t="s">
        <v>307</v>
      </c>
      <c r="I414" s="181" t="s">
        <v>303</v>
      </c>
      <c r="J414" s="180"/>
      <c r="K414" s="40">
        <v>38831</v>
      </c>
      <c r="L414" s="40">
        <f t="shared" si="116"/>
        <v>38861</v>
      </c>
      <c r="M414" s="92" t="s">
        <v>253</v>
      </c>
      <c r="N414" s="91">
        <v>38826</v>
      </c>
      <c r="O414" s="37">
        <v>38813</v>
      </c>
      <c r="P414" s="195">
        <v>38790</v>
      </c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T414" s="1"/>
      <c r="BU414" s="1"/>
      <c r="BV414" s="1"/>
      <c r="BW414" s="1"/>
      <c r="BX414" s="1"/>
      <c r="BY414" s="1"/>
      <c r="BZ414" s="1"/>
      <c r="CA414" s="1"/>
      <c r="CB414" s="1"/>
      <c r="CD414" s="1"/>
      <c r="CE414" s="1"/>
      <c r="CF414" s="1"/>
      <c r="CG414" s="1"/>
      <c r="CH414" s="1"/>
      <c r="CI414" s="1"/>
      <c r="CJ414" s="1"/>
      <c r="CK414" s="1"/>
      <c r="CL414" s="1"/>
      <c r="CO414" s="1"/>
      <c r="CP414" s="1"/>
      <c r="CQ414" s="1"/>
      <c r="CS414" s="1"/>
      <c r="CT414" s="1"/>
      <c r="CU414" s="1"/>
      <c r="CV414" s="1"/>
      <c r="CY414" s="1"/>
      <c r="CZ414" s="1"/>
      <c r="DA414" s="1"/>
      <c r="DE414" s="1"/>
      <c r="DF414" s="1"/>
      <c r="DG414" s="1"/>
      <c r="DI414" s="1"/>
      <c r="DJ414" s="1"/>
      <c r="DK414" s="1"/>
      <c r="DO414" s="1"/>
      <c r="DP414" s="1"/>
      <c r="DQ414" s="1"/>
      <c r="DS414" s="1"/>
      <c r="DT414" s="1"/>
      <c r="DU414" s="1"/>
    </row>
    <row r="415" spans="1:125" ht="12.75">
      <c r="A415" s="200"/>
      <c r="B415" s="199">
        <f t="shared" si="115"/>
        <v>13</v>
      </c>
      <c r="C415" s="194" t="s">
        <v>314</v>
      </c>
      <c r="D415" s="193" t="s">
        <v>313</v>
      </c>
      <c r="E415" s="193" t="s">
        <v>312</v>
      </c>
      <c r="F415" s="181" t="s">
        <v>307</v>
      </c>
      <c r="G415" s="181" t="s">
        <v>303</v>
      </c>
      <c r="H415" s="181" t="s">
        <v>300</v>
      </c>
      <c r="I415" s="192" t="s">
        <v>298</v>
      </c>
      <c r="J415" s="191"/>
      <c r="K415" s="118">
        <v>38834</v>
      </c>
      <c r="L415" s="118">
        <f t="shared" si="116"/>
        <v>38864</v>
      </c>
      <c r="M415" s="117" t="s">
        <v>253</v>
      </c>
      <c r="N415" s="116">
        <v>38828</v>
      </c>
      <c r="O415" s="115">
        <v>38813</v>
      </c>
      <c r="P415" s="198">
        <v>38758</v>
      </c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T415" s="1"/>
      <c r="BU415" s="1"/>
      <c r="BV415" s="1"/>
      <c r="BW415" s="1"/>
      <c r="BX415" s="1"/>
      <c r="BY415" s="1"/>
      <c r="BZ415" s="1"/>
      <c r="CA415" s="1"/>
      <c r="CB415" s="1"/>
      <c r="CD415" s="1"/>
      <c r="CE415" s="1"/>
      <c r="CF415" s="1"/>
      <c r="CG415" s="1"/>
      <c r="CH415" s="1"/>
      <c r="CI415" s="1"/>
      <c r="CJ415" s="1"/>
      <c r="CK415" s="1"/>
      <c r="CL415" s="1"/>
      <c r="CO415" s="1"/>
      <c r="CP415" s="1"/>
      <c r="CQ415" s="1"/>
      <c r="CS415" s="1"/>
      <c r="CT415" s="1"/>
      <c r="CU415" s="1"/>
      <c r="CV415" s="1"/>
      <c r="CY415" s="1"/>
      <c r="CZ415" s="1"/>
      <c r="DA415" s="1"/>
      <c r="DE415" s="1"/>
      <c r="DF415" s="1"/>
      <c r="DG415" s="1"/>
      <c r="DI415" s="1"/>
      <c r="DJ415" s="1"/>
      <c r="DK415" s="1"/>
      <c r="DO415" s="1"/>
      <c r="DP415" s="1"/>
      <c r="DQ415" s="1"/>
      <c r="DS415" s="1"/>
      <c r="DT415" s="1"/>
      <c r="DU415" s="1"/>
    </row>
    <row r="416" spans="1:125" ht="12.75">
      <c r="B416" s="127">
        <f t="shared" si="115"/>
        <v>14</v>
      </c>
      <c r="C416" s="92" t="s">
        <v>311</v>
      </c>
      <c r="D416" s="150" t="s">
        <v>155</v>
      </c>
      <c r="E416" s="150" t="s">
        <v>310</v>
      </c>
      <c r="F416" s="181" t="s">
        <v>308</v>
      </c>
      <c r="G416" s="181" t="s">
        <v>307</v>
      </c>
      <c r="H416" s="181" t="s">
        <v>303</v>
      </c>
      <c r="I416" s="181" t="s">
        <v>300</v>
      </c>
      <c r="J416" s="180"/>
      <c r="K416" s="40">
        <v>38838</v>
      </c>
      <c r="L416" s="40">
        <f t="shared" si="116"/>
        <v>38868</v>
      </c>
      <c r="M416" s="92" t="s">
        <v>253</v>
      </c>
      <c r="N416" s="91">
        <v>38833</v>
      </c>
      <c r="O416" s="37">
        <v>38813</v>
      </c>
      <c r="P416" s="195">
        <v>38790</v>
      </c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T416" s="1"/>
      <c r="BU416" s="1"/>
      <c r="BV416" s="1"/>
      <c r="BW416" s="1"/>
      <c r="BX416" s="1"/>
      <c r="BY416" s="1"/>
      <c r="BZ416" s="1"/>
      <c r="CA416" s="1"/>
      <c r="CB416" s="1"/>
      <c r="CD416" s="1"/>
      <c r="CE416" s="1"/>
      <c r="CF416" s="1"/>
      <c r="CG416" s="1"/>
      <c r="CH416" s="1"/>
      <c r="CI416" s="1"/>
      <c r="CJ416" s="1"/>
      <c r="CK416" s="1"/>
      <c r="CL416" s="1"/>
      <c r="CO416" s="1"/>
      <c r="CP416" s="1"/>
      <c r="CQ416" s="1"/>
      <c r="CS416" s="1"/>
      <c r="CT416" s="1"/>
      <c r="CU416" s="1"/>
      <c r="CV416" s="1"/>
      <c r="CY416" s="1"/>
      <c r="CZ416" s="1"/>
      <c r="DA416" s="1"/>
      <c r="DE416" s="1"/>
      <c r="DF416" s="1"/>
      <c r="DG416" s="1"/>
      <c r="DI416" s="1"/>
      <c r="DJ416" s="1"/>
      <c r="DK416" s="1"/>
      <c r="DO416" s="1"/>
      <c r="DP416" s="1"/>
      <c r="DQ416" s="1"/>
      <c r="DS416" s="1"/>
      <c r="DT416" s="1"/>
      <c r="DU416" s="1"/>
    </row>
    <row r="417" spans="1:17" s="1" customFormat="1" ht="12.75">
      <c r="A417" s="13"/>
      <c r="B417" s="127">
        <f t="shared" si="115"/>
        <v>15</v>
      </c>
      <c r="C417" s="133" t="s">
        <v>167</v>
      </c>
      <c r="D417" s="148" t="s">
        <v>309</v>
      </c>
      <c r="E417" s="150" t="s">
        <v>166</v>
      </c>
      <c r="F417" s="181" t="s">
        <v>308</v>
      </c>
      <c r="G417" s="181" t="s">
        <v>307</v>
      </c>
      <c r="H417" s="181" t="s">
        <v>303</v>
      </c>
      <c r="I417" s="181" t="s">
        <v>300</v>
      </c>
      <c r="J417" s="180"/>
      <c r="K417" s="40">
        <v>38841</v>
      </c>
      <c r="L417" s="40">
        <f t="shared" si="116"/>
        <v>38871</v>
      </c>
      <c r="M417" s="92" t="s">
        <v>253</v>
      </c>
      <c r="N417" s="91">
        <v>38835</v>
      </c>
      <c r="O417" s="37">
        <v>38813</v>
      </c>
      <c r="P417" s="195">
        <v>38777</v>
      </c>
    </row>
    <row r="418" spans="1:17" s="1" customFormat="1" ht="12.75">
      <c r="A418" s="13"/>
      <c r="B418" s="197">
        <f t="shared" si="115"/>
        <v>16</v>
      </c>
      <c r="C418" s="196" t="s">
        <v>252</v>
      </c>
      <c r="D418" s="158" t="s">
        <v>251</v>
      </c>
      <c r="E418" s="158" t="s">
        <v>250</v>
      </c>
      <c r="F418" s="1072" t="s">
        <v>306</v>
      </c>
      <c r="G418" s="1072"/>
      <c r="H418" s="1072" t="s">
        <v>305</v>
      </c>
      <c r="I418" s="1072"/>
      <c r="J418" s="164"/>
      <c r="K418" s="154">
        <v>38838</v>
      </c>
      <c r="L418" s="154">
        <f t="shared" si="116"/>
        <v>38868</v>
      </c>
      <c r="M418" s="153" t="s">
        <v>253</v>
      </c>
      <c r="N418" s="152">
        <v>38837</v>
      </c>
      <c r="O418" s="151">
        <v>38813</v>
      </c>
      <c r="P418" s="195">
        <v>38733</v>
      </c>
    </row>
    <row r="419" spans="1:17" s="1" customFormat="1" ht="12.75">
      <c r="A419" s="13"/>
      <c r="B419" s="127">
        <f t="shared" si="115"/>
        <v>17</v>
      </c>
      <c r="C419" s="133" t="s">
        <v>67</v>
      </c>
      <c r="D419" s="150" t="s">
        <v>66</v>
      </c>
      <c r="E419" s="150" t="s">
        <v>65</v>
      </c>
      <c r="F419" s="181" t="s">
        <v>300</v>
      </c>
      <c r="G419" s="181" t="s">
        <v>298</v>
      </c>
      <c r="H419" s="181" t="s">
        <v>297</v>
      </c>
      <c r="I419" s="181" t="s">
        <v>295</v>
      </c>
      <c r="J419" s="180"/>
      <c r="K419" s="40">
        <v>38855</v>
      </c>
      <c r="L419" s="40">
        <f t="shared" si="116"/>
        <v>38885</v>
      </c>
      <c r="M419" s="92" t="s">
        <v>253</v>
      </c>
      <c r="N419" s="91">
        <v>38849</v>
      </c>
      <c r="O419" s="37">
        <v>38849</v>
      </c>
      <c r="P419" s="145">
        <v>29325</v>
      </c>
    </row>
    <row r="420" spans="1:17" s="1" customFormat="1" ht="12.75">
      <c r="A420" s="13"/>
      <c r="B420" s="127">
        <f t="shared" si="115"/>
        <v>18</v>
      </c>
      <c r="C420" s="92" t="s">
        <v>260</v>
      </c>
      <c r="D420" s="150" t="s">
        <v>259</v>
      </c>
      <c r="E420" s="148" t="s">
        <v>304</v>
      </c>
      <c r="F420" s="181" t="s">
        <v>303</v>
      </c>
      <c r="G420" s="181" t="s">
        <v>300</v>
      </c>
      <c r="H420" s="147" t="s">
        <v>298</v>
      </c>
      <c r="I420" s="147" t="s">
        <v>297</v>
      </c>
      <c r="J420" s="146"/>
      <c r="K420" s="40">
        <v>38852</v>
      </c>
      <c r="L420" s="40">
        <f t="shared" si="116"/>
        <v>38882</v>
      </c>
      <c r="M420" s="92" t="s">
        <v>191</v>
      </c>
      <c r="N420" s="91">
        <v>38847</v>
      </c>
      <c r="O420" s="37">
        <v>38849</v>
      </c>
      <c r="P420" s="145">
        <v>38299</v>
      </c>
    </row>
    <row r="421" spans="1:17" s="1" customFormat="1" ht="12.75">
      <c r="A421" s="13"/>
      <c r="B421" s="127">
        <f t="shared" si="115"/>
        <v>19</v>
      </c>
      <c r="C421" s="43" t="s">
        <v>302</v>
      </c>
      <c r="D421" s="150" t="s">
        <v>57</v>
      </c>
      <c r="E421" s="150" t="s">
        <v>301</v>
      </c>
      <c r="F421" s="1074" t="s">
        <v>220</v>
      </c>
      <c r="G421" s="1074"/>
      <c r="H421" s="1074" t="s">
        <v>211</v>
      </c>
      <c r="I421" s="1074"/>
      <c r="J421" s="171"/>
      <c r="K421" s="40">
        <v>38853</v>
      </c>
      <c r="L421" s="40">
        <f t="shared" si="116"/>
        <v>38883</v>
      </c>
      <c r="M421" s="92" t="s">
        <v>253</v>
      </c>
      <c r="N421" s="91">
        <v>38852</v>
      </c>
      <c r="O421" s="37">
        <v>38849</v>
      </c>
      <c r="P421" s="145">
        <v>38474</v>
      </c>
    </row>
    <row r="422" spans="1:17" s="1" customFormat="1" ht="12.75">
      <c r="A422" s="13"/>
      <c r="B422" s="127">
        <v>20</v>
      </c>
      <c r="C422" s="182" t="s">
        <v>7</v>
      </c>
      <c r="D422" s="150" t="s">
        <v>296</v>
      </c>
      <c r="E422" s="150" t="s">
        <v>5</v>
      </c>
      <c r="F422" s="181" t="s">
        <v>300</v>
      </c>
      <c r="G422" s="147" t="s">
        <v>298</v>
      </c>
      <c r="H422" s="147" t="s">
        <v>297</v>
      </c>
      <c r="I422" s="147" t="s">
        <v>295</v>
      </c>
      <c r="J422" s="146"/>
      <c r="K422" s="40">
        <v>38859</v>
      </c>
      <c r="L422" s="40">
        <f t="shared" si="116"/>
        <v>38889</v>
      </c>
      <c r="M422" s="92" t="s">
        <v>253</v>
      </c>
      <c r="N422" s="91">
        <v>38854</v>
      </c>
      <c r="O422" s="37">
        <v>38849</v>
      </c>
      <c r="P422" s="145">
        <v>37340</v>
      </c>
    </row>
    <row r="423" spans="1:17" s="1" customFormat="1" ht="12.75">
      <c r="A423" s="13"/>
      <c r="B423" s="122">
        <f t="shared" ref="B423:B435" si="117">+B422+1</f>
        <v>21</v>
      </c>
      <c r="C423" s="194" t="s">
        <v>64</v>
      </c>
      <c r="D423" s="193" t="s">
        <v>299</v>
      </c>
      <c r="E423" s="193" t="s">
        <v>63</v>
      </c>
      <c r="F423" s="192" t="s">
        <v>298</v>
      </c>
      <c r="G423" s="192" t="s">
        <v>297</v>
      </c>
      <c r="H423" s="192" t="s">
        <v>295</v>
      </c>
      <c r="I423" s="192" t="s">
        <v>294</v>
      </c>
      <c r="J423" s="191"/>
      <c r="K423" s="118">
        <v>38862</v>
      </c>
      <c r="L423" s="118">
        <f t="shared" si="116"/>
        <v>38892</v>
      </c>
      <c r="M423" s="117" t="s">
        <v>253</v>
      </c>
      <c r="N423" s="116">
        <v>38856</v>
      </c>
      <c r="O423" s="115">
        <v>38849</v>
      </c>
      <c r="P423" s="145">
        <v>33725</v>
      </c>
    </row>
    <row r="424" spans="1:17" s="1" customFormat="1" ht="12.75">
      <c r="A424" s="13"/>
      <c r="B424" s="190">
        <f t="shared" si="117"/>
        <v>22</v>
      </c>
      <c r="C424" s="189" t="s">
        <v>160</v>
      </c>
      <c r="D424" s="188" t="s">
        <v>155</v>
      </c>
      <c r="E424" s="188" t="s">
        <v>159</v>
      </c>
      <c r="F424" s="1075" t="s">
        <v>211</v>
      </c>
      <c r="G424" s="1075"/>
      <c r="H424" s="1075" t="s">
        <v>210</v>
      </c>
      <c r="I424" s="1075"/>
      <c r="J424" s="187"/>
      <c r="K424" s="186">
        <v>38869</v>
      </c>
      <c r="L424" s="186">
        <f t="shared" si="116"/>
        <v>38899</v>
      </c>
      <c r="M424" s="185" t="s">
        <v>191</v>
      </c>
      <c r="N424" s="184">
        <v>38869</v>
      </c>
      <c r="O424" s="183">
        <v>38849</v>
      </c>
      <c r="P424" s="145">
        <v>37392</v>
      </c>
    </row>
    <row r="425" spans="1:17" s="1" customFormat="1" ht="12.75">
      <c r="A425" s="13"/>
      <c r="B425" s="94">
        <f t="shared" si="117"/>
        <v>23</v>
      </c>
      <c r="C425" s="170" t="s">
        <v>71</v>
      </c>
      <c r="D425" s="150" t="s">
        <v>296</v>
      </c>
      <c r="E425" s="150" t="s">
        <v>70</v>
      </c>
      <c r="F425" s="181" t="s">
        <v>295</v>
      </c>
      <c r="G425" s="181" t="s">
        <v>294</v>
      </c>
      <c r="H425" s="181" t="s">
        <v>292</v>
      </c>
      <c r="I425" s="181"/>
      <c r="J425" s="180"/>
      <c r="K425" s="40">
        <v>38880</v>
      </c>
      <c r="L425" s="40">
        <f t="shared" si="116"/>
        <v>38910</v>
      </c>
      <c r="M425" s="92" t="s">
        <v>253</v>
      </c>
      <c r="N425" s="91">
        <v>38882</v>
      </c>
      <c r="O425" s="37">
        <v>38880</v>
      </c>
      <c r="P425" s="145">
        <v>36248</v>
      </c>
    </row>
    <row r="426" spans="1:17" s="1" customFormat="1" ht="12.75">
      <c r="A426" s="13"/>
      <c r="B426" s="94">
        <f t="shared" si="117"/>
        <v>24</v>
      </c>
      <c r="C426" s="182" t="s">
        <v>124</v>
      </c>
      <c r="D426" s="150" t="s">
        <v>293</v>
      </c>
      <c r="E426" s="149" t="s">
        <v>122</v>
      </c>
      <c r="F426" s="181" t="s">
        <v>292</v>
      </c>
      <c r="G426" s="181" t="s">
        <v>291</v>
      </c>
      <c r="H426" s="181" t="s">
        <v>290</v>
      </c>
      <c r="I426" s="181" t="s">
        <v>289</v>
      </c>
      <c r="J426" s="180"/>
      <c r="K426" s="40">
        <v>38894</v>
      </c>
      <c r="L426" s="40">
        <f t="shared" si="116"/>
        <v>38924</v>
      </c>
      <c r="M426" s="92" t="s">
        <v>253</v>
      </c>
      <c r="N426" s="91">
        <v>38889</v>
      </c>
      <c r="O426" s="37">
        <v>38880</v>
      </c>
      <c r="P426" s="145">
        <v>37712</v>
      </c>
    </row>
    <row r="427" spans="1:17" s="1" customFormat="1" ht="12.75">
      <c r="A427" s="13"/>
      <c r="B427" s="94">
        <f t="shared" si="117"/>
        <v>25</v>
      </c>
      <c r="C427" s="43" t="s">
        <v>58</v>
      </c>
      <c r="D427" s="150" t="s">
        <v>57</v>
      </c>
      <c r="E427" s="150" t="s">
        <v>56</v>
      </c>
      <c r="F427" s="1074" t="s">
        <v>158</v>
      </c>
      <c r="G427" s="1074"/>
      <c r="H427" s="1074" t="s">
        <v>288</v>
      </c>
      <c r="I427" s="1074"/>
      <c r="J427" s="171"/>
      <c r="K427" s="40">
        <v>38883</v>
      </c>
      <c r="L427" s="40">
        <f t="shared" si="116"/>
        <v>38913</v>
      </c>
      <c r="M427" s="92" t="s">
        <v>253</v>
      </c>
      <c r="N427" s="91">
        <v>38883</v>
      </c>
      <c r="O427" s="37">
        <v>38896</v>
      </c>
      <c r="P427" s="145">
        <v>34121</v>
      </c>
    </row>
    <row r="428" spans="1:17" s="1" customFormat="1" ht="12.75">
      <c r="A428" s="13"/>
      <c r="B428" s="179">
        <f t="shared" si="117"/>
        <v>26</v>
      </c>
      <c r="C428" s="166" t="s">
        <v>54</v>
      </c>
      <c r="D428" s="158" t="s">
        <v>53</v>
      </c>
      <c r="E428" s="165" t="s">
        <v>52</v>
      </c>
      <c r="F428" s="1072" t="s">
        <v>158</v>
      </c>
      <c r="G428" s="1072"/>
      <c r="H428" s="1072" t="s">
        <v>288</v>
      </c>
      <c r="I428" s="1072"/>
      <c r="J428" s="164"/>
      <c r="K428" s="154">
        <v>38883</v>
      </c>
      <c r="L428" s="154">
        <f t="shared" si="116"/>
        <v>38913</v>
      </c>
      <c r="M428" s="153" t="s">
        <v>253</v>
      </c>
      <c r="N428" s="152">
        <v>38898</v>
      </c>
      <c r="O428" s="151">
        <v>38896</v>
      </c>
      <c r="P428" s="145">
        <v>37087</v>
      </c>
    </row>
    <row r="429" spans="1:17" s="1" customFormat="1" ht="12.75">
      <c r="A429" s="13"/>
      <c r="B429" s="94">
        <f t="shared" si="117"/>
        <v>27</v>
      </c>
      <c r="C429" s="178" t="s">
        <v>36</v>
      </c>
      <c r="D429" s="177" t="s">
        <v>287</v>
      </c>
      <c r="E429" s="177" t="s">
        <v>34</v>
      </c>
      <c r="F429" s="176" t="s">
        <v>282</v>
      </c>
      <c r="G429" s="176" t="s">
        <v>281</v>
      </c>
      <c r="H429" s="176" t="s">
        <v>280</v>
      </c>
      <c r="I429" s="176" t="s">
        <v>278</v>
      </c>
      <c r="J429" s="175"/>
      <c r="K429" s="174">
        <v>38946</v>
      </c>
      <c r="L429" s="174">
        <f t="shared" si="116"/>
        <v>38976</v>
      </c>
      <c r="M429" s="169" t="s">
        <v>253</v>
      </c>
      <c r="N429" s="173">
        <v>38947</v>
      </c>
      <c r="O429" s="172">
        <v>38943</v>
      </c>
      <c r="P429" s="145">
        <v>26150</v>
      </c>
    </row>
    <row r="430" spans="1:17" s="1" customFormat="1" ht="12.75">
      <c r="B430" s="94">
        <f t="shared" si="117"/>
        <v>28</v>
      </c>
      <c r="C430" s="161" t="s">
        <v>286</v>
      </c>
      <c r="D430" s="150" t="s">
        <v>285</v>
      </c>
      <c r="E430" s="149" t="s">
        <v>284</v>
      </c>
      <c r="F430" s="147" t="s">
        <v>283</v>
      </c>
      <c r="G430" s="147" t="s">
        <v>282</v>
      </c>
      <c r="H430" s="147" t="s">
        <v>281</v>
      </c>
      <c r="I430" s="147" t="s">
        <v>280</v>
      </c>
      <c r="J430" s="146"/>
      <c r="K430" s="40">
        <v>38950</v>
      </c>
      <c r="L430" s="40">
        <f t="shared" si="116"/>
        <v>38980</v>
      </c>
      <c r="M430" s="92" t="s">
        <v>253</v>
      </c>
      <c r="N430" s="91">
        <v>38945</v>
      </c>
      <c r="O430" s="37">
        <v>38943</v>
      </c>
      <c r="P430" s="145">
        <v>38534</v>
      </c>
      <c r="Q430" s="6"/>
    </row>
    <row r="431" spans="1:17" s="1" customFormat="1" ht="12.75">
      <c r="B431" s="94">
        <f t="shared" si="117"/>
        <v>29</v>
      </c>
      <c r="C431" s="43" t="s">
        <v>19</v>
      </c>
      <c r="D431" s="150" t="s">
        <v>203</v>
      </c>
      <c r="E431" s="150" t="s">
        <v>17</v>
      </c>
      <c r="F431" s="1074" t="s">
        <v>144</v>
      </c>
      <c r="G431" s="1074"/>
      <c r="H431" s="1074" t="s">
        <v>143</v>
      </c>
      <c r="I431" s="1074"/>
      <c r="J431" s="171"/>
      <c r="K431" s="40">
        <v>38945</v>
      </c>
      <c r="L431" s="40">
        <f t="shared" si="116"/>
        <v>38975</v>
      </c>
      <c r="M431" s="92" t="s">
        <v>253</v>
      </c>
      <c r="N431" s="91">
        <v>38944</v>
      </c>
      <c r="O431" s="37">
        <v>38896</v>
      </c>
      <c r="P431" s="145">
        <v>34121</v>
      </c>
      <c r="Q431" s="6"/>
    </row>
    <row r="432" spans="1:17" s="1" customFormat="1" ht="12.75">
      <c r="B432" s="94">
        <f t="shared" si="117"/>
        <v>30</v>
      </c>
      <c r="C432" s="166" t="s">
        <v>201</v>
      </c>
      <c r="D432" s="158" t="s">
        <v>200</v>
      </c>
      <c r="E432" s="165" t="s">
        <v>199</v>
      </c>
      <c r="F432" s="1072" t="s">
        <v>143</v>
      </c>
      <c r="G432" s="1072"/>
      <c r="H432" s="1072" t="s">
        <v>132</v>
      </c>
      <c r="I432" s="1072"/>
      <c r="J432" s="164"/>
      <c r="K432" s="154">
        <v>38961</v>
      </c>
      <c r="L432" s="154">
        <f>30+K432-1</f>
        <v>38990</v>
      </c>
      <c r="M432" s="153" t="s">
        <v>253</v>
      </c>
      <c r="N432" s="152">
        <v>38960</v>
      </c>
      <c r="O432" s="151">
        <v>38896</v>
      </c>
      <c r="P432" s="145">
        <v>37087</v>
      </c>
      <c r="Q432" s="6"/>
    </row>
    <row r="433" spans="2:30" s="1" customFormat="1">
      <c r="B433" s="94">
        <f t="shared" si="117"/>
        <v>31</v>
      </c>
      <c r="C433" s="170" t="s">
        <v>39</v>
      </c>
      <c r="D433" s="150" t="s">
        <v>38</v>
      </c>
      <c r="E433" s="150" t="s">
        <v>37</v>
      </c>
      <c r="F433" s="147" t="s">
        <v>280</v>
      </c>
      <c r="G433" s="147" t="s">
        <v>278</v>
      </c>
      <c r="H433" s="147" t="s">
        <v>275</v>
      </c>
      <c r="I433" s="147" t="s">
        <v>274</v>
      </c>
      <c r="J433" s="146"/>
      <c r="K433" s="40">
        <v>38971</v>
      </c>
      <c r="L433" s="40">
        <f>30+K433-1</f>
        <v>39000</v>
      </c>
      <c r="M433" s="169" t="s">
        <v>253</v>
      </c>
      <c r="N433" s="91">
        <v>38966</v>
      </c>
      <c r="O433" s="37">
        <v>38966</v>
      </c>
      <c r="P433" s="145">
        <v>36593</v>
      </c>
      <c r="Q433" s="6"/>
      <c r="R433" s="5"/>
      <c r="S433" s="8"/>
      <c r="T433" s="8"/>
      <c r="U433" s="7"/>
      <c r="V433" s="6"/>
      <c r="W433" s="7"/>
      <c r="X433" s="5"/>
      <c r="Y433" s="8"/>
      <c r="Z433" s="8"/>
      <c r="AA433" s="7"/>
      <c r="AB433" s="6"/>
      <c r="AC433" s="7"/>
      <c r="AD433" s="6"/>
    </row>
    <row r="434" spans="2:30" s="1" customFormat="1">
      <c r="B434" s="94">
        <f t="shared" si="117"/>
        <v>32</v>
      </c>
      <c r="C434" s="161" t="s">
        <v>30</v>
      </c>
      <c r="D434" s="150" t="s">
        <v>279</v>
      </c>
      <c r="E434" s="149" t="s">
        <v>28</v>
      </c>
      <c r="F434" s="147" t="s">
        <v>278</v>
      </c>
      <c r="G434" s="168" t="s">
        <v>277</v>
      </c>
      <c r="H434" s="147" t="s">
        <v>274</v>
      </c>
      <c r="I434" s="162" t="s">
        <v>269</v>
      </c>
      <c r="J434" s="167"/>
      <c r="K434" s="40">
        <v>38978</v>
      </c>
      <c r="L434" s="40">
        <f>30+K434-1</f>
        <v>39007</v>
      </c>
      <c r="M434" s="92" t="s">
        <v>253</v>
      </c>
      <c r="N434" s="91">
        <v>38973</v>
      </c>
      <c r="O434" s="37">
        <v>38966</v>
      </c>
      <c r="P434" s="145">
        <v>32010</v>
      </c>
      <c r="Q434" s="6"/>
      <c r="R434" s="5"/>
      <c r="S434" s="8"/>
      <c r="T434" s="8"/>
      <c r="U434" s="7"/>
      <c r="V434" s="6"/>
      <c r="W434" s="7"/>
      <c r="X434" s="5"/>
      <c r="Y434" s="8"/>
      <c r="Z434" s="8"/>
      <c r="AA434" s="7"/>
      <c r="AB434" s="6"/>
      <c r="AC434" s="7"/>
      <c r="AD434" s="6"/>
    </row>
    <row r="435" spans="2:30" s="1" customFormat="1">
      <c r="B435" s="94">
        <f t="shared" si="117"/>
        <v>33</v>
      </c>
      <c r="C435" s="161" t="s">
        <v>276</v>
      </c>
      <c r="D435" s="163" t="s">
        <v>38</v>
      </c>
      <c r="E435" s="163" t="s">
        <v>70</v>
      </c>
      <c r="F435" s="147" t="s">
        <v>275</v>
      </c>
      <c r="G435" s="147" t="s">
        <v>274</v>
      </c>
      <c r="H435" s="162" t="s">
        <v>269</v>
      </c>
      <c r="I435" s="147" t="s">
        <v>265</v>
      </c>
      <c r="J435" s="146"/>
      <c r="K435" s="40">
        <v>38985</v>
      </c>
      <c r="L435" s="40">
        <f>30+K435-1</f>
        <v>39014</v>
      </c>
      <c r="M435" s="92" t="s">
        <v>253</v>
      </c>
      <c r="N435" s="91">
        <v>38980</v>
      </c>
      <c r="O435" s="37">
        <v>38982</v>
      </c>
      <c r="P435" s="145">
        <v>38612</v>
      </c>
      <c r="Q435" s="6"/>
      <c r="R435" s="5"/>
      <c r="S435" s="8"/>
      <c r="T435" s="8"/>
      <c r="U435" s="7"/>
      <c r="V435" s="6"/>
      <c r="W435" s="7"/>
      <c r="X435" s="5"/>
      <c r="Y435" s="8"/>
      <c r="Z435" s="8"/>
      <c r="AA435" s="7"/>
      <c r="AB435" s="6"/>
      <c r="AC435" s="7"/>
      <c r="AD435" s="99"/>
    </row>
    <row r="436" spans="2:30" s="1" customFormat="1">
      <c r="B436" s="94">
        <v>34</v>
      </c>
      <c r="C436" s="166" t="s">
        <v>23</v>
      </c>
      <c r="D436" s="158" t="s">
        <v>22</v>
      </c>
      <c r="E436" s="165" t="s">
        <v>21</v>
      </c>
      <c r="F436" s="1072" t="s">
        <v>131</v>
      </c>
      <c r="G436" s="1072"/>
      <c r="H436" s="1072" t="s">
        <v>273</v>
      </c>
      <c r="I436" s="1072"/>
      <c r="J436" s="164"/>
      <c r="K436" s="154">
        <v>38991</v>
      </c>
      <c r="L436" s="154">
        <f t="shared" ref="L436:L441" si="118">30+K436</f>
        <v>39021</v>
      </c>
      <c r="M436" s="153" t="s">
        <v>253</v>
      </c>
      <c r="N436" s="152">
        <v>38990</v>
      </c>
      <c r="O436" s="151">
        <v>38966</v>
      </c>
      <c r="P436" s="145">
        <v>25464</v>
      </c>
      <c r="Q436" s="6"/>
      <c r="R436" s="5"/>
      <c r="S436" s="8"/>
      <c r="T436" s="8"/>
      <c r="U436" s="7"/>
      <c r="V436" s="6"/>
      <c r="W436" s="7"/>
      <c r="X436" s="5"/>
      <c r="Y436" s="8"/>
      <c r="Z436" s="8"/>
      <c r="AA436" s="7"/>
      <c r="AB436" s="6"/>
      <c r="AC436" s="7"/>
      <c r="AD436" s="95"/>
    </row>
    <row r="437" spans="2:30" s="1" customFormat="1">
      <c r="B437" s="94">
        <v>35</v>
      </c>
      <c r="C437" s="92" t="s">
        <v>272</v>
      </c>
      <c r="D437" s="150" t="s">
        <v>271</v>
      </c>
      <c r="E437" s="163" t="s">
        <v>270</v>
      </c>
      <c r="F437" s="162" t="s">
        <v>269</v>
      </c>
      <c r="G437" s="147" t="s">
        <v>265</v>
      </c>
      <c r="H437" s="147" t="s">
        <v>264</v>
      </c>
      <c r="I437" s="147" t="s">
        <v>263</v>
      </c>
      <c r="J437" s="146"/>
      <c r="K437" s="40">
        <v>38999</v>
      </c>
      <c r="L437" s="40">
        <f t="shared" si="118"/>
        <v>39029</v>
      </c>
      <c r="M437" s="92" t="s">
        <v>253</v>
      </c>
      <c r="N437" s="91">
        <v>39001</v>
      </c>
      <c r="O437" s="37">
        <v>38999</v>
      </c>
      <c r="P437" s="145">
        <v>38628</v>
      </c>
      <c r="Q437" s="6"/>
      <c r="R437" s="5"/>
      <c r="S437" s="8"/>
      <c r="T437" s="8"/>
      <c r="U437" s="7"/>
      <c r="V437" s="6"/>
      <c r="W437" s="7"/>
      <c r="X437" s="5"/>
      <c r="Y437" s="8"/>
      <c r="Z437" s="8"/>
      <c r="AA437" s="7"/>
      <c r="AB437" s="6"/>
      <c r="AC437" s="7"/>
      <c r="AD437" s="6"/>
    </row>
    <row r="438" spans="2:30" s="1" customFormat="1">
      <c r="B438" s="94">
        <v>36</v>
      </c>
      <c r="C438" s="161" t="s">
        <v>268</v>
      </c>
      <c r="D438" s="150" t="s">
        <v>267</v>
      </c>
      <c r="E438" s="149" t="s">
        <v>266</v>
      </c>
      <c r="F438" s="147" t="s">
        <v>265</v>
      </c>
      <c r="G438" s="147" t="s">
        <v>264</v>
      </c>
      <c r="H438" s="147" t="s">
        <v>263</v>
      </c>
      <c r="I438" s="147" t="s">
        <v>262</v>
      </c>
      <c r="J438" s="146"/>
      <c r="K438" s="40">
        <v>39006</v>
      </c>
      <c r="L438" s="40">
        <f t="shared" si="118"/>
        <v>39036</v>
      </c>
      <c r="M438" s="92" t="s">
        <v>253</v>
      </c>
      <c r="N438" s="91">
        <v>39008</v>
      </c>
      <c r="O438" s="37">
        <v>38999</v>
      </c>
      <c r="P438" s="145">
        <v>38628</v>
      </c>
      <c r="Q438" s="160"/>
      <c r="R438" s="5"/>
      <c r="S438" s="8"/>
      <c r="T438" s="8"/>
      <c r="U438" s="7"/>
      <c r="V438" s="6"/>
      <c r="W438" s="7"/>
      <c r="X438" s="5"/>
      <c r="Y438" s="8"/>
      <c r="Z438" s="8"/>
      <c r="AA438" s="7"/>
      <c r="AB438" s="6"/>
      <c r="AC438" s="7"/>
      <c r="AD438" s="6"/>
    </row>
    <row r="439" spans="2:30" s="1" customFormat="1">
      <c r="B439" s="94">
        <v>37</v>
      </c>
      <c r="C439" s="159" t="s">
        <v>50</v>
      </c>
      <c r="D439" s="158" t="s">
        <v>197</v>
      </c>
      <c r="E439" s="157" t="s">
        <v>48</v>
      </c>
      <c r="F439" s="156" t="s">
        <v>263</v>
      </c>
      <c r="G439" s="156" t="s">
        <v>262</v>
      </c>
      <c r="H439" s="156" t="s">
        <v>261</v>
      </c>
      <c r="I439" s="156" t="s">
        <v>257</v>
      </c>
      <c r="J439" s="155"/>
      <c r="K439" s="154">
        <v>39020</v>
      </c>
      <c r="L439" s="154">
        <f t="shared" si="118"/>
        <v>39050</v>
      </c>
      <c r="M439" s="153" t="s">
        <v>253</v>
      </c>
      <c r="N439" s="152">
        <v>39021</v>
      </c>
      <c r="O439" s="151">
        <v>38999</v>
      </c>
      <c r="P439" s="145">
        <v>36831</v>
      </c>
      <c r="Q439" s="99"/>
      <c r="R439" s="5"/>
      <c r="S439" s="8"/>
      <c r="T439" s="8"/>
      <c r="U439" s="7"/>
      <c r="V439" s="6"/>
      <c r="W439" s="7"/>
      <c r="X439" s="5"/>
      <c r="Y439" s="8"/>
      <c r="Z439" s="8"/>
      <c r="AA439" s="7"/>
      <c r="AB439" s="6"/>
      <c r="AC439" s="7"/>
      <c r="AD439" s="6"/>
    </row>
    <row r="440" spans="2:30" s="1" customFormat="1">
      <c r="B440" s="94">
        <v>38</v>
      </c>
      <c r="C440" s="10" t="s">
        <v>110</v>
      </c>
      <c r="D440" s="150" t="s">
        <v>109</v>
      </c>
      <c r="E440" s="149" t="s">
        <v>108</v>
      </c>
      <c r="F440" s="147" t="s">
        <v>261</v>
      </c>
      <c r="G440" s="147" t="s">
        <v>257</v>
      </c>
      <c r="H440" s="147" t="s">
        <v>256</v>
      </c>
      <c r="I440" s="147" t="s">
        <v>255</v>
      </c>
      <c r="J440" s="146"/>
      <c r="K440" s="40">
        <v>39034</v>
      </c>
      <c r="L440" s="40">
        <f t="shared" si="118"/>
        <v>39064</v>
      </c>
      <c r="M440" s="92" t="s">
        <v>253</v>
      </c>
      <c r="N440" s="91">
        <v>39036</v>
      </c>
      <c r="O440" s="37">
        <v>39034</v>
      </c>
      <c r="P440" s="145">
        <v>37928</v>
      </c>
      <c r="Q440" s="95"/>
      <c r="R440" s="5"/>
      <c r="S440" s="8"/>
      <c r="T440" s="8"/>
      <c r="U440" s="7"/>
      <c r="V440" s="6"/>
      <c r="W440" s="7"/>
      <c r="X440" s="5"/>
      <c r="Y440" s="8"/>
      <c r="Z440" s="8"/>
      <c r="AA440" s="7"/>
      <c r="AB440" s="6"/>
      <c r="AC440" s="7"/>
      <c r="AD440" s="6"/>
    </row>
    <row r="441" spans="2:30" s="1" customFormat="1">
      <c r="B441" s="94">
        <v>39</v>
      </c>
      <c r="C441" s="10" t="s">
        <v>260</v>
      </c>
      <c r="D441" s="101" t="s">
        <v>259</v>
      </c>
      <c r="E441" s="148" t="s">
        <v>258</v>
      </c>
      <c r="F441" s="147" t="s">
        <v>257</v>
      </c>
      <c r="G441" s="147" t="s">
        <v>256</v>
      </c>
      <c r="H441" s="147" t="s">
        <v>255</v>
      </c>
      <c r="I441" s="147" t="s">
        <v>254</v>
      </c>
      <c r="J441" s="146"/>
      <c r="K441" s="40">
        <v>39041</v>
      </c>
      <c r="L441" s="40">
        <f t="shared" si="118"/>
        <v>39071</v>
      </c>
      <c r="M441" s="92" t="s">
        <v>253</v>
      </c>
      <c r="N441" s="91">
        <v>39043</v>
      </c>
      <c r="O441" s="37">
        <v>39034</v>
      </c>
      <c r="P441" s="145">
        <v>38299</v>
      </c>
      <c r="Q441" s="6"/>
      <c r="R441" s="5"/>
      <c r="S441" s="8"/>
      <c r="T441" s="8"/>
      <c r="U441" s="7"/>
      <c r="V441" s="6"/>
      <c r="W441" s="7"/>
      <c r="X441" s="5"/>
      <c r="Y441" s="8"/>
      <c r="Z441" s="8"/>
      <c r="AA441" s="7"/>
      <c r="AB441" s="6"/>
      <c r="AC441" s="7"/>
      <c r="AD441" s="6"/>
    </row>
    <row r="442" spans="2:30" s="1" customFormat="1">
      <c r="B442" s="144">
        <v>40</v>
      </c>
      <c r="C442" s="143" t="s">
        <v>16</v>
      </c>
      <c r="D442" s="142" t="s">
        <v>133</v>
      </c>
      <c r="E442" s="141" t="s">
        <v>14</v>
      </c>
      <c r="F442" s="1073" t="s">
        <v>192</v>
      </c>
      <c r="G442" s="1073"/>
      <c r="H442" s="1073" t="s">
        <v>102</v>
      </c>
      <c r="I442" s="1073"/>
      <c r="J442" s="140"/>
      <c r="K442" s="139">
        <v>39036</v>
      </c>
      <c r="L442" s="139">
        <v>39066</v>
      </c>
      <c r="M442" s="138" t="s">
        <v>253</v>
      </c>
      <c r="N442" s="137">
        <v>39051</v>
      </c>
      <c r="O442" s="136">
        <v>39034</v>
      </c>
      <c r="P442" s="135">
        <v>33927</v>
      </c>
      <c r="Q442" s="6"/>
      <c r="R442" s="5"/>
      <c r="S442" s="8"/>
      <c r="T442" s="8"/>
      <c r="U442" s="7"/>
      <c r="V442" s="6"/>
      <c r="W442" s="7"/>
      <c r="X442" s="5"/>
      <c r="Y442" s="8"/>
      <c r="Z442" s="8"/>
      <c r="AA442" s="7"/>
      <c r="AB442" s="6"/>
      <c r="AC442" s="7"/>
      <c r="AD442" s="6"/>
    </row>
    <row r="443" spans="2:30" s="1" customFormat="1">
      <c r="B443" s="47"/>
      <c r="C443" s="92"/>
      <c r="D443" s="39"/>
      <c r="E443" s="39"/>
      <c r="F443" s="92"/>
      <c r="G443" s="92"/>
      <c r="H443" s="92"/>
      <c r="I443" s="92"/>
      <c r="J443" s="134"/>
      <c r="K443" s="40"/>
      <c r="L443" s="40"/>
      <c r="M443" s="39"/>
      <c r="N443" s="11"/>
      <c r="O443" s="10"/>
      <c r="P443" s="9"/>
      <c r="Q443" s="6"/>
      <c r="R443" s="5"/>
      <c r="S443" s="8"/>
      <c r="T443" s="8"/>
      <c r="U443" s="7"/>
      <c r="V443" s="6"/>
      <c r="W443" s="7"/>
      <c r="X443" s="5"/>
      <c r="Y443" s="8"/>
      <c r="Z443" s="8"/>
      <c r="AA443" s="7"/>
      <c r="AB443" s="6"/>
      <c r="AC443" s="7"/>
      <c r="AD443" s="6"/>
    </row>
    <row r="444" spans="2:30" s="1" customFormat="1">
      <c r="B444" s="10"/>
      <c r="C444" s="92"/>
      <c r="D444" s="39"/>
      <c r="E444" s="39"/>
      <c r="F444" s="92"/>
      <c r="G444" s="92"/>
      <c r="H444" s="92"/>
      <c r="I444" s="92"/>
      <c r="J444" s="134"/>
      <c r="K444" s="40"/>
      <c r="L444" s="40"/>
      <c r="M444" s="39"/>
      <c r="N444" s="11"/>
      <c r="O444" s="10"/>
      <c r="P444" s="9"/>
      <c r="Q444" s="6"/>
      <c r="R444" s="5"/>
      <c r="S444" s="8"/>
      <c r="T444" s="8"/>
      <c r="U444" s="7"/>
      <c r="V444" s="6"/>
      <c r="W444" s="7"/>
      <c r="X444" s="5"/>
      <c r="Y444" s="8"/>
      <c r="Z444" s="8"/>
      <c r="AA444" s="7"/>
      <c r="AB444" s="6"/>
      <c r="AC444" s="7"/>
      <c r="AD444" s="6"/>
    </row>
    <row r="445" spans="2:30" s="1" customFormat="1">
      <c r="B445" s="33" t="s">
        <v>100</v>
      </c>
      <c r="C445" s="33" t="s">
        <v>99</v>
      </c>
      <c r="D445" s="1042" t="s">
        <v>98</v>
      </c>
      <c r="E445" s="1042"/>
      <c r="F445" s="33" t="s">
        <v>97</v>
      </c>
      <c r="G445" s="33" t="s">
        <v>96</v>
      </c>
      <c r="H445" s="33" t="s">
        <v>95</v>
      </c>
      <c r="I445" s="33" t="s">
        <v>94</v>
      </c>
      <c r="J445" s="35"/>
      <c r="K445" s="33" t="s">
        <v>93</v>
      </c>
      <c r="L445" s="33" t="s">
        <v>92</v>
      </c>
      <c r="M445" s="33" t="s">
        <v>91</v>
      </c>
      <c r="N445" s="34" t="s">
        <v>90</v>
      </c>
      <c r="O445" s="33" t="s">
        <v>89</v>
      </c>
      <c r="P445" s="32"/>
      <c r="Q445" s="6"/>
      <c r="R445" s="5"/>
      <c r="S445" s="8"/>
      <c r="T445" s="8"/>
      <c r="U445" s="7"/>
      <c r="V445" s="6"/>
      <c r="W445" s="7"/>
      <c r="X445" s="5"/>
      <c r="Y445" s="8"/>
      <c r="Z445" s="8"/>
      <c r="AA445" s="7"/>
      <c r="AB445" s="6"/>
      <c r="AC445" s="7"/>
      <c r="AD445" s="6"/>
    </row>
    <row r="446" spans="2:30" s="1" customFormat="1">
      <c r="B446" s="10">
        <v>1</v>
      </c>
      <c r="C446" s="25" t="s">
        <v>252</v>
      </c>
      <c r="D446" s="24" t="s">
        <v>251</v>
      </c>
      <c r="E446" s="24" t="s">
        <v>250</v>
      </c>
      <c r="F446" s="1044" t="s">
        <v>249</v>
      </c>
      <c r="G446" s="1044"/>
      <c r="H446" s="1044" t="s">
        <v>242</v>
      </c>
      <c r="I446" s="1044"/>
      <c r="J446" s="45"/>
      <c r="K446" s="48">
        <v>38368</v>
      </c>
      <c r="L446" s="48">
        <v>38398</v>
      </c>
      <c r="M446" s="1" t="s">
        <v>191</v>
      </c>
      <c r="N446" s="100">
        <v>38367</v>
      </c>
      <c r="O446" s="86">
        <v>38366</v>
      </c>
      <c r="P446" s="9"/>
      <c r="Q446" s="6"/>
      <c r="R446" s="5"/>
      <c r="S446" s="8"/>
      <c r="T446" s="8"/>
      <c r="U446" s="7"/>
      <c r="V446" s="6"/>
      <c r="W446" s="7"/>
      <c r="X446" s="5"/>
      <c r="Y446" s="8"/>
      <c r="Z446" s="8"/>
      <c r="AA446" s="7"/>
      <c r="AB446" s="6"/>
      <c r="AC446" s="7"/>
      <c r="AD446" s="6"/>
    </row>
    <row r="447" spans="2:30" s="1" customFormat="1">
      <c r="B447" s="10">
        <v>2</v>
      </c>
      <c r="C447" s="10" t="s">
        <v>11</v>
      </c>
      <c r="D447" s="1" t="s">
        <v>10</v>
      </c>
      <c r="E447" s="1" t="s">
        <v>9</v>
      </c>
      <c r="F447" s="59" t="s">
        <v>248</v>
      </c>
      <c r="G447" s="59" t="s">
        <v>247</v>
      </c>
      <c r="H447" s="59" t="s">
        <v>241</v>
      </c>
      <c r="I447" s="59" t="s">
        <v>240</v>
      </c>
      <c r="J447" s="65"/>
      <c r="K447" s="48">
        <v>38376</v>
      </c>
      <c r="L447" s="48">
        <v>38406</v>
      </c>
      <c r="M447" s="39" t="s">
        <v>191</v>
      </c>
      <c r="N447" s="91">
        <v>38371</v>
      </c>
      <c r="O447" s="86">
        <v>38366</v>
      </c>
      <c r="P447" s="9"/>
      <c r="Q447" s="6"/>
      <c r="R447" s="5"/>
      <c r="S447" s="8"/>
      <c r="T447" s="8"/>
      <c r="U447" s="7"/>
      <c r="V447" s="6"/>
      <c r="W447" s="7"/>
      <c r="X447" s="5"/>
      <c r="Y447" s="8"/>
      <c r="Z447" s="8"/>
      <c r="AA447" s="7"/>
      <c r="AB447" s="6"/>
      <c r="AC447" s="7"/>
      <c r="AD447" s="6"/>
    </row>
    <row r="448" spans="2:30" s="1" customFormat="1">
      <c r="B448" s="10">
        <v>3</v>
      </c>
      <c r="C448" s="28" t="s">
        <v>36</v>
      </c>
      <c r="D448" s="1" t="s">
        <v>35</v>
      </c>
      <c r="E448" s="1" t="s">
        <v>34</v>
      </c>
      <c r="F448" s="59" t="s">
        <v>247</v>
      </c>
      <c r="G448" s="59" t="s">
        <v>241</v>
      </c>
      <c r="H448" s="59" t="s">
        <v>240</v>
      </c>
      <c r="I448" s="59" t="s">
        <v>239</v>
      </c>
      <c r="J448" s="65"/>
      <c r="K448" s="48">
        <v>38379</v>
      </c>
      <c r="L448" s="48">
        <v>38409</v>
      </c>
      <c r="M448" s="39" t="s">
        <v>101</v>
      </c>
      <c r="N448" s="91">
        <v>38373</v>
      </c>
      <c r="O448" s="86">
        <v>38366</v>
      </c>
      <c r="P448" s="9"/>
      <c r="Q448" s="6"/>
      <c r="R448" s="5"/>
      <c r="S448" s="8"/>
      <c r="T448" s="8"/>
      <c r="U448" s="7"/>
      <c r="V448" s="6"/>
      <c r="W448" s="7"/>
      <c r="X448" s="5"/>
      <c r="Y448" s="8"/>
      <c r="Z448" s="8"/>
      <c r="AA448" s="7"/>
      <c r="AB448" s="6"/>
      <c r="AC448" s="7"/>
      <c r="AD448" s="6"/>
    </row>
    <row r="449" spans="2:17" s="1" customFormat="1" ht="12.75">
      <c r="B449" s="10">
        <v>4</v>
      </c>
      <c r="C449" s="133" t="s">
        <v>80</v>
      </c>
      <c r="D449" s="112" t="s">
        <v>79</v>
      </c>
      <c r="E449" s="112" t="s">
        <v>78</v>
      </c>
      <c r="F449" s="132" t="s">
        <v>246</v>
      </c>
      <c r="G449" s="132" t="s">
        <v>245</v>
      </c>
      <c r="H449" s="132" t="s">
        <v>244</v>
      </c>
      <c r="I449" s="132" t="s">
        <v>243</v>
      </c>
      <c r="J449" s="131"/>
      <c r="K449" s="128">
        <v>38386</v>
      </c>
      <c r="L449" s="128">
        <v>38416</v>
      </c>
      <c r="M449" s="130" t="s">
        <v>101</v>
      </c>
      <c r="N449" s="129">
        <v>38380</v>
      </c>
      <c r="O449" s="128">
        <v>38384</v>
      </c>
      <c r="P449" s="9"/>
      <c r="Q449" s="6"/>
    </row>
    <row r="450" spans="2:17" s="1" customFormat="1" ht="12.75">
      <c r="B450" s="57">
        <v>5</v>
      </c>
      <c r="C450" s="64" t="s">
        <v>58</v>
      </c>
      <c r="D450" s="125" t="s">
        <v>57</v>
      </c>
      <c r="E450" s="125" t="s">
        <v>56</v>
      </c>
      <c r="F450" s="1043" t="s">
        <v>242</v>
      </c>
      <c r="G450" s="1043"/>
      <c r="H450" s="1043" t="s">
        <v>233</v>
      </c>
      <c r="I450" s="1043"/>
      <c r="J450" s="63"/>
      <c r="K450" s="54">
        <v>38368</v>
      </c>
      <c r="L450" s="54">
        <v>38398</v>
      </c>
      <c r="M450" s="53" t="s">
        <v>101</v>
      </c>
      <c r="N450" s="108">
        <v>38383</v>
      </c>
      <c r="O450" s="51">
        <v>38366</v>
      </c>
      <c r="P450" s="9"/>
      <c r="Q450" s="6"/>
    </row>
    <row r="451" spans="2:17" s="1" customFormat="1" ht="12.75">
      <c r="B451" s="127">
        <v>6</v>
      </c>
      <c r="C451" s="61" t="s">
        <v>137</v>
      </c>
      <c r="D451" s="39" t="s">
        <v>57</v>
      </c>
      <c r="E451" s="39" t="s">
        <v>136</v>
      </c>
      <c r="F451" s="59" t="s">
        <v>241</v>
      </c>
      <c r="G451" s="59" t="s">
        <v>240</v>
      </c>
      <c r="H451" s="59" t="s">
        <v>239</v>
      </c>
      <c r="I451" s="59" t="s">
        <v>237</v>
      </c>
      <c r="J451" s="65"/>
      <c r="K451" s="48">
        <v>38390</v>
      </c>
      <c r="L451" s="48">
        <v>38419</v>
      </c>
      <c r="M451" s="92" t="s">
        <v>191</v>
      </c>
      <c r="N451" s="91">
        <v>38392</v>
      </c>
      <c r="O451" s="86">
        <v>38394</v>
      </c>
      <c r="P451" s="9"/>
      <c r="Q451" s="6"/>
    </row>
    <row r="452" spans="2:17" s="1" customFormat="1" ht="12.75">
      <c r="B452" s="10">
        <f t="shared" ref="B452:B464" si="119">1+B451</f>
        <v>7</v>
      </c>
      <c r="C452" s="126" t="s">
        <v>172</v>
      </c>
      <c r="D452" s="39" t="s">
        <v>38</v>
      </c>
      <c r="E452" s="39" t="s">
        <v>171</v>
      </c>
      <c r="F452" s="59" t="s">
        <v>237</v>
      </c>
      <c r="G452" s="59" t="s">
        <v>236</v>
      </c>
      <c r="H452" s="59" t="s">
        <v>235</v>
      </c>
      <c r="I452" s="59" t="s">
        <v>234</v>
      </c>
      <c r="J452" s="65"/>
      <c r="K452" s="48">
        <v>38400</v>
      </c>
      <c r="L452" s="48">
        <v>38429</v>
      </c>
      <c r="M452" s="39" t="s">
        <v>191</v>
      </c>
      <c r="N452" s="91">
        <v>38394</v>
      </c>
      <c r="O452" s="86">
        <v>38394</v>
      </c>
      <c r="P452" s="9"/>
      <c r="Q452" s="6"/>
    </row>
    <row r="453" spans="2:17" s="1" customFormat="1" ht="12.75">
      <c r="B453" s="10">
        <f t="shared" si="119"/>
        <v>8</v>
      </c>
      <c r="C453" s="126" t="s">
        <v>85</v>
      </c>
      <c r="D453" s="39" t="s">
        <v>84</v>
      </c>
      <c r="E453" s="39" t="s">
        <v>238</v>
      </c>
      <c r="F453" s="59" t="s">
        <v>234</v>
      </c>
      <c r="G453" s="59" t="s">
        <v>230</v>
      </c>
      <c r="H453" s="59" t="s">
        <v>228</v>
      </c>
      <c r="I453" s="59" t="s">
        <v>227</v>
      </c>
      <c r="J453" s="65"/>
      <c r="K453" s="48">
        <v>38407</v>
      </c>
      <c r="L453" s="48">
        <v>38436</v>
      </c>
      <c r="M453" s="39" t="s">
        <v>191</v>
      </c>
      <c r="N453" s="91">
        <v>38401</v>
      </c>
      <c r="O453" s="86">
        <v>38394</v>
      </c>
      <c r="P453" s="9"/>
      <c r="Q453" s="6"/>
    </row>
    <row r="454" spans="2:17" s="1" customFormat="1" ht="12.75">
      <c r="B454" s="10">
        <f t="shared" si="119"/>
        <v>9</v>
      </c>
      <c r="C454" s="10" t="s">
        <v>77</v>
      </c>
      <c r="D454" s="39" t="s">
        <v>53</v>
      </c>
      <c r="E454" s="39" t="s">
        <v>76</v>
      </c>
      <c r="F454" s="59" t="s">
        <v>237</v>
      </c>
      <c r="G454" s="59" t="s">
        <v>236</v>
      </c>
      <c r="H454" s="59" t="s">
        <v>235</v>
      </c>
      <c r="I454" s="59" t="s">
        <v>234</v>
      </c>
      <c r="J454" s="65"/>
      <c r="K454" s="48">
        <v>38411</v>
      </c>
      <c r="L454" s="48">
        <v>38440</v>
      </c>
      <c r="M454" s="39" t="s">
        <v>191</v>
      </c>
      <c r="N454" s="100">
        <v>38406</v>
      </c>
      <c r="O454" s="86">
        <v>38394</v>
      </c>
      <c r="P454" s="9"/>
      <c r="Q454" s="6"/>
    </row>
    <row r="455" spans="2:17" s="1" customFormat="1" ht="12.75">
      <c r="B455" s="10">
        <f t="shared" si="119"/>
        <v>10</v>
      </c>
      <c r="C455" s="25" t="s">
        <v>23</v>
      </c>
      <c r="D455" s="39" t="s">
        <v>22</v>
      </c>
      <c r="E455" s="39" t="s">
        <v>21</v>
      </c>
      <c r="F455" s="1044" t="s">
        <v>233</v>
      </c>
      <c r="G455" s="1044"/>
      <c r="H455" s="1044" t="s">
        <v>232</v>
      </c>
      <c r="I455" s="1044"/>
      <c r="J455" s="45"/>
      <c r="K455" s="48">
        <v>38384</v>
      </c>
      <c r="L455" s="48">
        <v>38411</v>
      </c>
      <c r="M455" s="39" t="s">
        <v>101</v>
      </c>
      <c r="N455" s="100">
        <v>38398</v>
      </c>
      <c r="O455" s="86">
        <v>38394</v>
      </c>
      <c r="P455" s="9"/>
      <c r="Q455" s="6"/>
    </row>
    <row r="456" spans="2:17" s="1" customFormat="1" ht="12.75">
      <c r="B456" s="57">
        <f t="shared" si="119"/>
        <v>11</v>
      </c>
      <c r="C456" s="64" t="s">
        <v>147</v>
      </c>
      <c r="D456" s="125" t="s">
        <v>146</v>
      </c>
      <c r="E456" s="125" t="s">
        <v>145</v>
      </c>
      <c r="F456" s="1043" t="s">
        <v>232</v>
      </c>
      <c r="G456" s="1043"/>
      <c r="H456" s="1043" t="s">
        <v>231</v>
      </c>
      <c r="I456" s="1043"/>
      <c r="J456" s="63"/>
      <c r="K456" s="54">
        <v>38399</v>
      </c>
      <c r="L456" s="54">
        <v>38426</v>
      </c>
      <c r="M456" s="53" t="s">
        <v>191</v>
      </c>
      <c r="N456" s="113">
        <v>38411</v>
      </c>
      <c r="O456" s="51">
        <v>38394</v>
      </c>
      <c r="P456" s="9"/>
      <c r="Q456" s="6"/>
    </row>
    <row r="457" spans="2:17" s="1" customFormat="1" ht="12.75">
      <c r="B457" s="10">
        <f t="shared" si="119"/>
        <v>12</v>
      </c>
      <c r="C457" s="61" t="s">
        <v>142</v>
      </c>
      <c r="D457" s="39" t="s">
        <v>141</v>
      </c>
      <c r="E457" s="39" t="s">
        <v>140</v>
      </c>
      <c r="F457" s="59" t="s">
        <v>230</v>
      </c>
      <c r="G457" s="59" t="s">
        <v>228</v>
      </c>
      <c r="H457" s="59" t="s">
        <v>227</v>
      </c>
      <c r="I457" s="59" t="s">
        <v>226</v>
      </c>
      <c r="J457" s="65"/>
      <c r="K457" s="48">
        <v>38439</v>
      </c>
      <c r="L457" s="48">
        <v>38469</v>
      </c>
      <c r="M457" s="39" t="s">
        <v>191</v>
      </c>
      <c r="N457" s="91">
        <v>38435</v>
      </c>
      <c r="O457" s="86">
        <v>38434</v>
      </c>
      <c r="P457" s="9"/>
      <c r="Q457" s="6"/>
    </row>
    <row r="458" spans="2:17" s="1" customFormat="1" ht="12.75">
      <c r="B458" s="10">
        <f t="shared" si="119"/>
        <v>13</v>
      </c>
      <c r="C458" s="28" t="s">
        <v>153</v>
      </c>
      <c r="D458" s="39" t="s">
        <v>229</v>
      </c>
      <c r="E458" s="39" t="s">
        <v>152</v>
      </c>
      <c r="F458" s="59" t="s">
        <v>228</v>
      </c>
      <c r="G458" s="59" t="s">
        <v>227</v>
      </c>
      <c r="H458" s="59" t="s">
        <v>226</v>
      </c>
      <c r="I458" s="59" t="s">
        <v>225</v>
      </c>
      <c r="J458" s="65"/>
      <c r="K458" s="48">
        <v>38442</v>
      </c>
      <c r="L458" s="48">
        <v>38472</v>
      </c>
      <c r="M458" s="39" t="s">
        <v>191</v>
      </c>
      <c r="N458" s="91">
        <v>38437</v>
      </c>
      <c r="O458" s="86">
        <v>38434</v>
      </c>
      <c r="P458" s="9"/>
      <c r="Q458" s="6"/>
    </row>
    <row r="459" spans="2:17" s="1" customFormat="1" ht="12.75">
      <c r="B459" s="57">
        <f t="shared" si="119"/>
        <v>14</v>
      </c>
      <c r="C459" s="57" t="s">
        <v>156</v>
      </c>
      <c r="D459" s="53" t="s">
        <v>155</v>
      </c>
      <c r="E459" s="53" t="s">
        <v>154</v>
      </c>
      <c r="F459" s="56" t="s">
        <v>228</v>
      </c>
      <c r="G459" s="56" t="s">
        <v>227</v>
      </c>
      <c r="H459" s="56" t="s">
        <v>226</v>
      </c>
      <c r="I459" s="56" t="s">
        <v>225</v>
      </c>
      <c r="J459" s="55"/>
      <c r="K459" s="54">
        <v>38446</v>
      </c>
      <c r="L459" s="54">
        <v>38476</v>
      </c>
      <c r="M459" s="53" t="s">
        <v>191</v>
      </c>
      <c r="N459" s="108">
        <v>38442</v>
      </c>
      <c r="O459" s="51">
        <v>38434</v>
      </c>
      <c r="P459" s="9"/>
      <c r="Q459" s="6"/>
    </row>
    <row r="460" spans="2:17" s="1" customFormat="1" ht="12.75">
      <c r="B460" s="10">
        <f t="shared" si="119"/>
        <v>15</v>
      </c>
      <c r="C460" s="28" t="s">
        <v>167</v>
      </c>
      <c r="D460" s="39" t="s">
        <v>53</v>
      </c>
      <c r="E460" s="39" t="s">
        <v>166</v>
      </c>
      <c r="F460" s="59" t="s">
        <v>226</v>
      </c>
      <c r="G460" s="59" t="s">
        <v>225</v>
      </c>
      <c r="H460" s="59" t="s">
        <v>224</v>
      </c>
      <c r="I460" s="59" t="s">
        <v>223</v>
      </c>
      <c r="J460" s="65"/>
      <c r="K460" s="48">
        <v>38456</v>
      </c>
      <c r="L460" s="48">
        <v>38486</v>
      </c>
      <c r="M460" s="92" t="s">
        <v>191</v>
      </c>
      <c r="N460" s="91">
        <v>38451</v>
      </c>
      <c r="O460" s="86">
        <v>38456</v>
      </c>
      <c r="P460" s="9"/>
      <c r="Q460" s="6"/>
    </row>
    <row r="461" spans="2:17" s="1" customFormat="1" ht="12.75">
      <c r="B461" s="10">
        <f t="shared" si="119"/>
        <v>16</v>
      </c>
      <c r="C461" s="10" t="s">
        <v>130</v>
      </c>
      <c r="D461" s="39" t="s">
        <v>129</v>
      </c>
      <c r="E461" s="39" t="s">
        <v>128</v>
      </c>
      <c r="F461" s="59" t="s">
        <v>226</v>
      </c>
      <c r="G461" s="59" t="s">
        <v>225</v>
      </c>
      <c r="H461" s="59" t="s">
        <v>224</v>
      </c>
      <c r="I461" s="59" t="s">
        <v>223</v>
      </c>
      <c r="J461" s="65"/>
      <c r="K461" s="48">
        <v>38460</v>
      </c>
      <c r="L461" s="48">
        <v>38490</v>
      </c>
      <c r="M461" s="92" t="s">
        <v>191</v>
      </c>
      <c r="N461" s="100">
        <v>38456</v>
      </c>
      <c r="O461" s="86">
        <v>38456</v>
      </c>
      <c r="P461" s="9"/>
      <c r="Q461" s="6"/>
    </row>
    <row r="462" spans="2:17" s="1" customFormat="1" ht="12.75">
      <c r="B462" s="10">
        <f t="shared" si="119"/>
        <v>17</v>
      </c>
      <c r="C462" s="10" t="s">
        <v>50</v>
      </c>
      <c r="D462" s="39" t="s">
        <v>197</v>
      </c>
      <c r="E462" s="39" t="s">
        <v>48</v>
      </c>
      <c r="F462" s="59" t="s">
        <v>226</v>
      </c>
      <c r="G462" s="59" t="s">
        <v>225</v>
      </c>
      <c r="H462" s="59" t="s">
        <v>224</v>
      </c>
      <c r="I462" s="59" t="s">
        <v>223</v>
      </c>
      <c r="J462" s="65"/>
      <c r="K462" s="48">
        <v>38460</v>
      </c>
      <c r="L462" s="48">
        <v>38490</v>
      </c>
      <c r="M462" s="92" t="s">
        <v>101</v>
      </c>
      <c r="N462" s="100">
        <v>38456</v>
      </c>
      <c r="O462" s="86">
        <v>38456</v>
      </c>
    </row>
    <row r="463" spans="2:17" s="1" customFormat="1" ht="12.75">
      <c r="B463" s="10">
        <f t="shared" si="119"/>
        <v>18</v>
      </c>
      <c r="C463" s="10" t="s">
        <v>7</v>
      </c>
      <c r="D463" s="39" t="s">
        <v>6</v>
      </c>
      <c r="E463" s="39" t="s">
        <v>5</v>
      </c>
      <c r="F463" s="59" t="s">
        <v>225</v>
      </c>
      <c r="G463" s="59" t="s">
        <v>224</v>
      </c>
      <c r="H463" s="59" t="s">
        <v>223</v>
      </c>
      <c r="I463" s="59" t="s">
        <v>222</v>
      </c>
      <c r="J463" s="65"/>
      <c r="K463" s="48">
        <v>38467</v>
      </c>
      <c r="L463" s="48">
        <v>38497</v>
      </c>
      <c r="M463" s="92" t="s">
        <v>191</v>
      </c>
      <c r="N463" s="100">
        <v>38463</v>
      </c>
      <c r="O463" s="86">
        <v>38456</v>
      </c>
    </row>
    <row r="464" spans="2:17" s="1" customFormat="1" ht="12.75">
      <c r="B464" s="57">
        <f t="shared" si="119"/>
        <v>19</v>
      </c>
      <c r="C464" s="57" t="s">
        <v>71</v>
      </c>
      <c r="D464" s="53" t="s">
        <v>6</v>
      </c>
      <c r="E464" s="53" t="s">
        <v>70</v>
      </c>
      <c r="F464" s="56" t="s">
        <v>224</v>
      </c>
      <c r="G464" s="56" t="s">
        <v>223</v>
      </c>
      <c r="H464" s="56" t="s">
        <v>222</v>
      </c>
      <c r="I464" s="56" t="s">
        <v>221</v>
      </c>
      <c r="J464" s="55"/>
      <c r="K464" s="54">
        <v>38474</v>
      </c>
      <c r="L464" s="54">
        <v>38504</v>
      </c>
      <c r="M464" s="109" t="s">
        <v>191</v>
      </c>
      <c r="N464" s="113">
        <v>38470</v>
      </c>
      <c r="O464" s="51">
        <v>38456</v>
      </c>
    </row>
    <row r="465" spans="2:17" s="1" customFormat="1" ht="12.75">
      <c r="B465" s="10">
        <v>20</v>
      </c>
      <c r="C465" s="124" t="s">
        <v>124</v>
      </c>
      <c r="D465" s="39" t="s">
        <v>123</v>
      </c>
      <c r="E465" s="39" t="s">
        <v>122</v>
      </c>
      <c r="F465" s="59" t="s">
        <v>223</v>
      </c>
      <c r="G465" s="59" t="s">
        <v>222</v>
      </c>
      <c r="H465" s="59" t="s">
        <v>221</v>
      </c>
      <c r="I465" s="59" t="s">
        <v>218</v>
      </c>
      <c r="J465" s="65"/>
      <c r="K465" s="48">
        <v>38481</v>
      </c>
      <c r="L465" s="48">
        <v>38511</v>
      </c>
      <c r="M465" s="92" t="s">
        <v>191</v>
      </c>
      <c r="N465" s="100">
        <v>38476</v>
      </c>
      <c r="O465" s="37">
        <v>38478</v>
      </c>
    </row>
    <row r="466" spans="2:17" s="1" customFormat="1" ht="12.75">
      <c r="B466" s="94">
        <f t="shared" ref="B466:B478" si="120">+B465+1</f>
        <v>21</v>
      </c>
      <c r="C466" s="28" t="s">
        <v>67</v>
      </c>
      <c r="D466" s="39" t="s">
        <v>66</v>
      </c>
      <c r="E466" s="39" t="s">
        <v>65</v>
      </c>
      <c r="F466" s="59" t="s">
        <v>221</v>
      </c>
      <c r="G466" s="59" t="s">
        <v>218</v>
      </c>
      <c r="H466" s="59" t="s">
        <v>217</v>
      </c>
      <c r="I466" s="59" t="s">
        <v>216</v>
      </c>
      <c r="J466" s="65"/>
      <c r="K466" s="48">
        <v>38491</v>
      </c>
      <c r="L466" s="48">
        <v>38521</v>
      </c>
      <c r="M466" s="92" t="s">
        <v>191</v>
      </c>
      <c r="N466" s="100">
        <v>38485</v>
      </c>
      <c r="O466" s="37">
        <v>38478</v>
      </c>
    </row>
    <row r="467" spans="2:17" s="1" customFormat="1" ht="12.75">
      <c r="B467" s="94">
        <f t="shared" si="120"/>
        <v>22</v>
      </c>
      <c r="C467" s="25" t="s">
        <v>160</v>
      </c>
      <c r="D467" s="39" t="s">
        <v>155</v>
      </c>
      <c r="E467" s="39" t="s">
        <v>159</v>
      </c>
      <c r="F467" s="1044" t="s">
        <v>220</v>
      </c>
      <c r="G467" s="1044"/>
      <c r="H467" s="1044" t="s">
        <v>211</v>
      </c>
      <c r="I467" s="1044"/>
      <c r="J467" s="45"/>
      <c r="K467" s="48">
        <v>38488</v>
      </c>
      <c r="L467" s="48">
        <v>38518</v>
      </c>
      <c r="M467" s="92" t="s">
        <v>101</v>
      </c>
      <c r="N467" s="100">
        <v>38487</v>
      </c>
      <c r="O467" s="37">
        <v>38478</v>
      </c>
    </row>
    <row r="468" spans="2:17" s="1" customFormat="1" ht="12.75">
      <c r="B468" s="111">
        <f t="shared" si="120"/>
        <v>23</v>
      </c>
      <c r="C468" s="110" t="s">
        <v>64</v>
      </c>
      <c r="D468" s="53" t="s">
        <v>53</v>
      </c>
      <c r="E468" s="53" t="s">
        <v>63</v>
      </c>
      <c r="F468" s="56" t="s">
        <v>218</v>
      </c>
      <c r="G468" s="56" t="s">
        <v>217</v>
      </c>
      <c r="H468" s="56" t="s">
        <v>216</v>
      </c>
      <c r="I468" s="56" t="s">
        <v>215</v>
      </c>
      <c r="J468" s="55"/>
      <c r="K468" s="54">
        <v>38498</v>
      </c>
      <c r="L468" s="54">
        <v>38528</v>
      </c>
      <c r="M468" s="109" t="s">
        <v>191</v>
      </c>
      <c r="N468" s="108">
        <v>38492</v>
      </c>
      <c r="O468" s="51">
        <v>38478</v>
      </c>
    </row>
    <row r="469" spans="2:17" s="1" customFormat="1" ht="12.75">
      <c r="B469" s="94">
        <f t="shared" si="120"/>
        <v>24</v>
      </c>
      <c r="C469" s="123" t="s">
        <v>118</v>
      </c>
      <c r="D469" s="39" t="s">
        <v>117</v>
      </c>
      <c r="E469" s="39" t="s">
        <v>219</v>
      </c>
      <c r="F469" s="50" t="s">
        <v>218</v>
      </c>
      <c r="G469" s="50" t="s">
        <v>217</v>
      </c>
      <c r="H469" s="50" t="s">
        <v>216</v>
      </c>
      <c r="I469" s="50" t="s">
        <v>215</v>
      </c>
      <c r="J469" s="49"/>
      <c r="K469" s="40">
        <v>38502</v>
      </c>
      <c r="L469" s="40">
        <v>38532</v>
      </c>
      <c r="M469" s="92" t="s">
        <v>191</v>
      </c>
      <c r="N469" s="91">
        <v>38497</v>
      </c>
      <c r="O469" s="37">
        <v>38506</v>
      </c>
    </row>
    <row r="470" spans="2:17" s="1" customFormat="1" ht="12.75">
      <c r="B470" s="122">
        <f t="shared" si="120"/>
        <v>25</v>
      </c>
      <c r="C470" s="121" t="s">
        <v>16</v>
      </c>
      <c r="D470" s="120" t="s">
        <v>133</v>
      </c>
      <c r="E470" s="120" t="s">
        <v>14</v>
      </c>
      <c r="F470" s="1046" t="s">
        <v>211</v>
      </c>
      <c r="G470" s="1046"/>
      <c r="H470" s="1046" t="s">
        <v>210</v>
      </c>
      <c r="I470" s="1046"/>
      <c r="J470" s="119"/>
      <c r="K470" s="118">
        <v>38502</v>
      </c>
      <c r="L470" s="118">
        <v>38533</v>
      </c>
      <c r="M470" s="117" t="s">
        <v>101</v>
      </c>
      <c r="N470" s="116">
        <v>38502</v>
      </c>
      <c r="O470" s="115">
        <v>38478</v>
      </c>
    </row>
    <row r="471" spans="2:17" s="1" customFormat="1" ht="12.75">
      <c r="B471" s="94">
        <f t="shared" si="120"/>
        <v>26</v>
      </c>
      <c r="C471" s="114" t="s">
        <v>36</v>
      </c>
      <c r="D471" s="39" t="s">
        <v>35</v>
      </c>
      <c r="E471" s="39" t="s">
        <v>34</v>
      </c>
      <c r="F471" s="50" t="s">
        <v>215</v>
      </c>
      <c r="G471" s="50" t="s">
        <v>214</v>
      </c>
      <c r="H471" s="50" t="s">
        <v>213</v>
      </c>
      <c r="I471" s="50" t="s">
        <v>212</v>
      </c>
      <c r="J471" s="49"/>
      <c r="K471" s="48">
        <v>38519</v>
      </c>
      <c r="L471" s="48">
        <v>38548</v>
      </c>
      <c r="M471" s="92" t="s">
        <v>191</v>
      </c>
      <c r="N471" s="100">
        <v>38520</v>
      </c>
      <c r="O471" s="37">
        <v>38516</v>
      </c>
    </row>
    <row r="472" spans="2:17" s="1" customFormat="1" ht="12.75">
      <c r="B472" s="94">
        <f t="shared" si="120"/>
        <v>27</v>
      </c>
      <c r="C472" s="25" t="s">
        <v>54</v>
      </c>
      <c r="D472" s="24" t="s">
        <v>53</v>
      </c>
      <c r="E472" s="24" t="s">
        <v>52</v>
      </c>
      <c r="F472" s="1044" t="s">
        <v>211</v>
      </c>
      <c r="G472" s="1044"/>
      <c r="H472" s="1044" t="s">
        <v>210</v>
      </c>
      <c r="I472" s="1044"/>
      <c r="J472" s="45"/>
      <c r="K472" s="48">
        <v>38504</v>
      </c>
      <c r="L472" s="48">
        <v>38533</v>
      </c>
      <c r="M472" s="92" t="s">
        <v>191</v>
      </c>
      <c r="N472" s="100">
        <v>38518</v>
      </c>
      <c r="O472" s="37">
        <v>38516</v>
      </c>
    </row>
    <row r="473" spans="2:17" s="1" customFormat="1" ht="12.75">
      <c r="B473" s="111">
        <f t="shared" si="120"/>
        <v>28</v>
      </c>
      <c r="C473" s="64" t="s">
        <v>58</v>
      </c>
      <c r="D473" s="53" t="s">
        <v>57</v>
      </c>
      <c r="E473" s="53" t="s">
        <v>56</v>
      </c>
      <c r="F473" s="1043" t="s">
        <v>210</v>
      </c>
      <c r="G473" s="1043"/>
      <c r="H473" s="1043" t="s">
        <v>158</v>
      </c>
      <c r="I473" s="1043"/>
      <c r="J473" s="63"/>
      <c r="K473" s="54">
        <v>38519</v>
      </c>
      <c r="L473" s="54">
        <v>38548</v>
      </c>
      <c r="M473" s="109" t="s">
        <v>191</v>
      </c>
      <c r="N473" s="113">
        <v>38533</v>
      </c>
      <c r="O473" s="51">
        <v>38516</v>
      </c>
    </row>
    <row r="474" spans="2:17" s="1" customFormat="1" ht="12.75">
      <c r="B474" s="94">
        <f t="shared" si="120"/>
        <v>29</v>
      </c>
      <c r="C474" s="10" t="s">
        <v>39</v>
      </c>
      <c r="D474" s="39" t="s">
        <v>38</v>
      </c>
      <c r="E474" s="39" t="s">
        <v>37</v>
      </c>
      <c r="F474" s="50" t="s">
        <v>209</v>
      </c>
      <c r="G474" s="50" t="s">
        <v>207</v>
      </c>
      <c r="H474" s="50" t="s">
        <v>206</v>
      </c>
      <c r="I474" s="50" t="s">
        <v>205</v>
      </c>
      <c r="J474" s="49"/>
      <c r="K474" s="40">
        <v>38572</v>
      </c>
      <c r="L474" s="40">
        <v>38603</v>
      </c>
      <c r="M474" s="92" t="s">
        <v>191</v>
      </c>
      <c r="N474" s="91">
        <v>38574</v>
      </c>
      <c r="O474" s="37">
        <v>38576</v>
      </c>
    </row>
    <row r="475" spans="2:17" s="1" customFormat="1" ht="12.75">
      <c r="B475" s="94">
        <f t="shared" si="120"/>
        <v>30</v>
      </c>
      <c r="C475" s="60" t="s">
        <v>30</v>
      </c>
      <c r="D475" s="112" t="s">
        <v>29</v>
      </c>
      <c r="E475" s="112" t="s">
        <v>28</v>
      </c>
      <c r="F475" s="50" t="s">
        <v>206</v>
      </c>
      <c r="G475" s="50" t="s">
        <v>205</v>
      </c>
      <c r="H475" s="50" t="s">
        <v>204</v>
      </c>
      <c r="I475" s="50" t="s">
        <v>208</v>
      </c>
      <c r="J475" s="49"/>
      <c r="K475" s="48">
        <v>38586</v>
      </c>
      <c r="L475" s="48">
        <v>38617</v>
      </c>
      <c r="M475" s="92" t="s">
        <v>191</v>
      </c>
      <c r="N475" s="100">
        <v>38588</v>
      </c>
      <c r="O475" s="37">
        <v>38576</v>
      </c>
    </row>
    <row r="476" spans="2:17" s="1" customFormat="1" ht="12.75">
      <c r="B476" s="111">
        <f t="shared" si="120"/>
        <v>31</v>
      </c>
      <c r="C476" s="110" t="s">
        <v>80</v>
      </c>
      <c r="D476" s="53" t="s">
        <v>79</v>
      </c>
      <c r="E476" s="53" t="s">
        <v>78</v>
      </c>
      <c r="F476" s="56" t="s">
        <v>207</v>
      </c>
      <c r="G476" s="56" t="s">
        <v>206</v>
      </c>
      <c r="H476" s="56" t="s">
        <v>205</v>
      </c>
      <c r="I476" s="56" t="s">
        <v>204</v>
      </c>
      <c r="J476" s="55"/>
      <c r="K476" s="54">
        <v>38575</v>
      </c>
      <c r="L476" s="54">
        <v>38606</v>
      </c>
      <c r="M476" s="109" t="s">
        <v>191</v>
      </c>
      <c r="N476" s="108">
        <v>38576</v>
      </c>
      <c r="O476" s="51">
        <v>38576</v>
      </c>
    </row>
    <row r="477" spans="2:17" s="1" customFormat="1" ht="12.75">
      <c r="B477" s="107">
        <f t="shared" si="120"/>
        <v>32</v>
      </c>
      <c r="C477" s="74" t="s">
        <v>19</v>
      </c>
      <c r="D477" s="70" t="s">
        <v>203</v>
      </c>
      <c r="E477" s="70" t="s">
        <v>17</v>
      </c>
      <c r="F477" s="1070" t="s">
        <v>202</v>
      </c>
      <c r="G477" s="1070"/>
      <c r="H477" s="1070" t="s">
        <v>131</v>
      </c>
      <c r="I477" s="1070"/>
      <c r="J477" s="72"/>
      <c r="K477" s="106">
        <v>38610</v>
      </c>
      <c r="L477" s="106">
        <v>38640</v>
      </c>
      <c r="M477" s="105" t="s">
        <v>191</v>
      </c>
      <c r="N477" s="104">
        <v>38610</v>
      </c>
      <c r="O477" s="69">
        <v>38622</v>
      </c>
    </row>
    <row r="478" spans="2:17" s="1" customFormat="1" ht="12.75">
      <c r="B478" s="94">
        <f t="shared" si="120"/>
        <v>33</v>
      </c>
      <c r="C478" s="46" t="s">
        <v>201</v>
      </c>
      <c r="D478" s="39" t="s">
        <v>200</v>
      </c>
      <c r="E478" s="39" t="s">
        <v>199</v>
      </c>
      <c r="F478" s="1044" t="s">
        <v>131</v>
      </c>
      <c r="G478" s="1044"/>
      <c r="H478" s="1044" t="s">
        <v>198</v>
      </c>
      <c r="I478" s="1044"/>
      <c r="J478" s="45"/>
      <c r="K478" s="101">
        <v>38626</v>
      </c>
      <c r="L478" s="101">
        <v>38656</v>
      </c>
      <c r="M478" s="92" t="s">
        <v>191</v>
      </c>
      <c r="N478" s="100">
        <v>38625</v>
      </c>
      <c r="O478" s="37">
        <v>38622</v>
      </c>
      <c r="P478" s="9"/>
      <c r="Q478" s="6"/>
    </row>
    <row r="479" spans="2:17" s="1" customFormat="1" ht="12.75">
      <c r="B479" s="94">
        <v>34</v>
      </c>
      <c r="C479" s="10" t="s">
        <v>50</v>
      </c>
      <c r="D479" s="39" t="s">
        <v>197</v>
      </c>
      <c r="E479" s="39" t="s">
        <v>48</v>
      </c>
      <c r="F479" s="103" t="s">
        <v>196</v>
      </c>
      <c r="G479" s="103" t="s">
        <v>195</v>
      </c>
      <c r="H479" s="103" t="s">
        <v>194</v>
      </c>
      <c r="I479" s="103" t="s">
        <v>193</v>
      </c>
      <c r="J479" s="102"/>
      <c r="K479" s="101">
        <v>38663</v>
      </c>
      <c r="L479" s="101">
        <v>38693</v>
      </c>
      <c r="M479" s="1" t="s">
        <v>191</v>
      </c>
      <c r="N479" s="100">
        <v>38665</v>
      </c>
      <c r="O479" s="37">
        <v>38664</v>
      </c>
      <c r="P479" s="9"/>
      <c r="Q479" s="6"/>
    </row>
    <row r="480" spans="2:17" s="1" customFormat="1" ht="12.75">
      <c r="B480" s="94">
        <v>35</v>
      </c>
      <c r="C480" s="10" t="s">
        <v>110</v>
      </c>
      <c r="D480" s="39" t="s">
        <v>109</v>
      </c>
      <c r="E480" s="39" t="s">
        <v>108</v>
      </c>
      <c r="F480" s="103" t="s">
        <v>196</v>
      </c>
      <c r="G480" s="103" t="s">
        <v>195</v>
      </c>
      <c r="H480" s="103" t="s">
        <v>194</v>
      </c>
      <c r="I480" s="103" t="s">
        <v>193</v>
      </c>
      <c r="J480" s="102"/>
      <c r="K480" s="101">
        <v>38663</v>
      </c>
      <c r="L480" s="101">
        <v>38693</v>
      </c>
      <c r="M480" s="1" t="s">
        <v>191</v>
      </c>
      <c r="N480" s="100">
        <v>38665</v>
      </c>
      <c r="O480" s="37">
        <v>38664</v>
      </c>
      <c r="P480" s="9"/>
      <c r="Q480" s="6"/>
    </row>
    <row r="481" spans="1:125" ht="12.75">
      <c r="A481" s="1"/>
      <c r="B481" s="94">
        <v>36</v>
      </c>
      <c r="C481" s="46" t="s">
        <v>16</v>
      </c>
      <c r="D481" s="39" t="s">
        <v>133</v>
      </c>
      <c r="E481" s="39" t="s">
        <v>14</v>
      </c>
      <c r="F481" s="1044" t="s">
        <v>192</v>
      </c>
      <c r="G481" s="1044"/>
      <c r="H481" s="1069" t="s">
        <v>102</v>
      </c>
      <c r="I481" s="1069"/>
      <c r="J481" s="41"/>
      <c r="K481" s="101">
        <v>38671</v>
      </c>
      <c r="L481" s="101">
        <v>38701</v>
      </c>
      <c r="M481" s="92" t="s">
        <v>191</v>
      </c>
      <c r="N481" s="100">
        <v>38671</v>
      </c>
      <c r="O481" s="37">
        <v>38664</v>
      </c>
      <c r="Q481" s="99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T481" s="1"/>
      <c r="BU481" s="1"/>
      <c r="BV481" s="1"/>
      <c r="BW481" s="1"/>
      <c r="BX481" s="1"/>
      <c r="BY481" s="1"/>
      <c r="BZ481" s="1"/>
      <c r="CA481" s="1"/>
      <c r="CB481" s="1"/>
      <c r="CD481" s="1"/>
      <c r="CE481" s="1"/>
      <c r="CF481" s="1"/>
      <c r="CG481" s="1"/>
      <c r="CH481" s="1"/>
      <c r="CI481" s="1"/>
      <c r="CJ481" s="1"/>
      <c r="CK481" s="1"/>
      <c r="CL481" s="1"/>
      <c r="CO481" s="1"/>
      <c r="CP481" s="1"/>
      <c r="CQ481" s="1"/>
      <c r="CS481" s="1"/>
      <c r="CT481" s="1"/>
      <c r="CU481" s="1"/>
      <c r="CV481" s="1"/>
      <c r="CY481" s="1"/>
      <c r="CZ481" s="1"/>
      <c r="DA481" s="1"/>
      <c r="DE481" s="1"/>
      <c r="DF481" s="1"/>
      <c r="DG481" s="1"/>
      <c r="DI481" s="1"/>
      <c r="DJ481" s="1"/>
      <c r="DK481" s="1"/>
      <c r="DO481" s="1"/>
      <c r="DP481" s="1"/>
      <c r="DQ481" s="1"/>
      <c r="DS481" s="1"/>
      <c r="DT481" s="1"/>
      <c r="DU481" s="1"/>
    </row>
    <row r="482" spans="1:125" ht="12.75">
      <c r="A482" s="1"/>
      <c r="B482" s="94">
        <v>37</v>
      </c>
      <c r="C482" s="46" t="s">
        <v>23</v>
      </c>
      <c r="D482" s="39" t="s">
        <v>22</v>
      </c>
      <c r="E482" s="39" t="s">
        <v>21</v>
      </c>
      <c r="F482" s="1044" t="s">
        <v>192</v>
      </c>
      <c r="G482" s="1044"/>
      <c r="H482" s="1069" t="s">
        <v>102</v>
      </c>
      <c r="I482" s="1069"/>
      <c r="J482" s="41"/>
      <c r="K482" s="98">
        <v>38671</v>
      </c>
      <c r="L482" s="98">
        <v>38701</v>
      </c>
      <c r="M482" s="92" t="s">
        <v>191</v>
      </c>
      <c r="N482" s="97">
        <v>38671</v>
      </c>
      <c r="O482" s="37">
        <v>38664</v>
      </c>
      <c r="P482" s="96"/>
      <c r="Q482" s="95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T482" s="1"/>
      <c r="BU482" s="1"/>
      <c r="BV482" s="1"/>
      <c r="BW482" s="1"/>
      <c r="BX482" s="1"/>
      <c r="BY482" s="1"/>
      <c r="BZ482" s="1"/>
      <c r="CA482" s="1"/>
      <c r="CB482" s="1"/>
      <c r="CD482" s="1"/>
      <c r="CE482" s="1"/>
      <c r="CF482" s="1"/>
      <c r="CG482" s="1"/>
      <c r="CH482" s="1"/>
      <c r="CI482" s="1"/>
      <c r="CJ482" s="1"/>
      <c r="CK482" s="1"/>
      <c r="CL482" s="1"/>
      <c r="CO482" s="1"/>
      <c r="CP482" s="1"/>
      <c r="CQ482" s="1"/>
      <c r="CS482" s="1"/>
      <c r="CT482" s="1"/>
      <c r="CU482" s="1"/>
      <c r="CV482" s="1"/>
      <c r="CY482" s="1"/>
      <c r="CZ482" s="1"/>
      <c r="DA482" s="1"/>
      <c r="DE482" s="1"/>
      <c r="DF482" s="1"/>
      <c r="DG482" s="1"/>
      <c r="DI482" s="1"/>
      <c r="DJ482" s="1"/>
      <c r="DK482" s="1"/>
      <c r="DO482" s="1"/>
      <c r="DP482" s="1"/>
      <c r="DQ482" s="1"/>
      <c r="DS482" s="1"/>
      <c r="DT482" s="1"/>
      <c r="DU482" s="1"/>
    </row>
    <row r="483" spans="1:125" ht="12.75">
      <c r="A483" s="1"/>
      <c r="B483" s="94"/>
      <c r="C483" s="43"/>
      <c r="D483" s="39"/>
      <c r="E483" s="39"/>
      <c r="F483" s="42"/>
      <c r="G483" s="42"/>
      <c r="H483" s="42"/>
      <c r="I483" s="42"/>
      <c r="J483" s="41"/>
      <c r="K483" s="93"/>
      <c r="L483" s="93"/>
      <c r="M483" s="92"/>
      <c r="N483" s="91"/>
      <c r="O483" s="37"/>
      <c r="P483" s="36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T483" s="1"/>
      <c r="BU483" s="1"/>
      <c r="BV483" s="1"/>
      <c r="BW483" s="1"/>
      <c r="BX483" s="1"/>
      <c r="BY483" s="1"/>
      <c r="BZ483" s="1"/>
      <c r="CA483" s="1"/>
      <c r="CB483" s="1"/>
      <c r="CD483" s="1"/>
      <c r="CE483" s="1"/>
      <c r="CF483" s="1"/>
      <c r="CG483" s="1"/>
      <c r="CH483" s="1"/>
      <c r="CI483" s="1"/>
      <c r="CJ483" s="1"/>
      <c r="CK483" s="1"/>
      <c r="CL483" s="1"/>
      <c r="CO483" s="1"/>
      <c r="CP483" s="1"/>
      <c r="CQ483" s="1"/>
      <c r="CS483" s="1"/>
      <c r="CT483" s="1"/>
      <c r="CU483" s="1"/>
      <c r="CV483" s="1"/>
      <c r="CY483" s="1"/>
      <c r="CZ483" s="1"/>
      <c r="DA483" s="1"/>
      <c r="DE483" s="1"/>
      <c r="DF483" s="1"/>
      <c r="DG483" s="1"/>
      <c r="DI483" s="1"/>
      <c r="DJ483" s="1"/>
      <c r="DK483" s="1"/>
      <c r="DO483" s="1"/>
      <c r="DP483" s="1"/>
      <c r="DQ483" s="1"/>
      <c r="DS483" s="1"/>
      <c r="DT483" s="1"/>
      <c r="DU483" s="1"/>
    </row>
    <row r="484" spans="1:125" ht="12.75">
      <c r="A484" s="1"/>
      <c r="B484" s="33" t="s">
        <v>100</v>
      </c>
      <c r="C484" s="33" t="s">
        <v>99</v>
      </c>
      <c r="D484" s="1042" t="s">
        <v>98</v>
      </c>
      <c r="E484" s="1042"/>
      <c r="F484" s="33" t="s">
        <v>97</v>
      </c>
      <c r="G484" s="33" t="s">
        <v>96</v>
      </c>
      <c r="H484" s="33" t="s">
        <v>95</v>
      </c>
      <c r="I484" s="33" t="s">
        <v>94</v>
      </c>
      <c r="J484" s="35"/>
      <c r="K484" s="33" t="s">
        <v>93</v>
      </c>
      <c r="L484" s="33" t="s">
        <v>92</v>
      </c>
      <c r="M484" s="33" t="s">
        <v>91</v>
      </c>
      <c r="N484" s="34" t="s">
        <v>90</v>
      </c>
      <c r="O484" s="33" t="s">
        <v>89</v>
      </c>
      <c r="P484" s="32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T484" s="1"/>
      <c r="BU484" s="1"/>
      <c r="BV484" s="1"/>
      <c r="BW484" s="1"/>
      <c r="BX484" s="1"/>
      <c r="BY484" s="1"/>
      <c r="BZ484" s="1"/>
      <c r="CA484" s="1"/>
      <c r="CB484" s="1"/>
      <c r="CD484" s="1"/>
      <c r="CE484" s="1"/>
      <c r="CF484" s="1"/>
      <c r="CG484" s="1"/>
      <c r="CH484" s="1"/>
      <c r="CI484" s="1"/>
      <c r="CJ484" s="1"/>
      <c r="CK484" s="1"/>
      <c r="CL484" s="1"/>
      <c r="CO484" s="1"/>
      <c r="CP484" s="1"/>
      <c r="CQ484" s="1"/>
      <c r="CS484" s="1"/>
      <c r="CT484" s="1"/>
      <c r="CU484" s="1"/>
      <c r="CV484" s="1"/>
      <c r="CY484" s="1"/>
      <c r="CZ484" s="1"/>
      <c r="DA484" s="1"/>
      <c r="DE484" s="1"/>
      <c r="DF484" s="1"/>
      <c r="DG484" s="1"/>
      <c r="DI484" s="1"/>
      <c r="DJ484" s="1"/>
      <c r="DK484" s="1"/>
      <c r="DO484" s="1"/>
      <c r="DP484" s="1"/>
      <c r="DQ484" s="1"/>
      <c r="DS484" s="1"/>
      <c r="DT484" s="1"/>
      <c r="DU484" s="1"/>
    </row>
    <row r="485" spans="1:125" ht="12.75">
      <c r="A485" s="1"/>
      <c r="B485" s="77">
        <v>1</v>
      </c>
      <c r="C485" s="10" t="s">
        <v>77</v>
      </c>
      <c r="D485" s="1" t="s">
        <v>53</v>
      </c>
      <c r="E485" s="1" t="s">
        <v>76</v>
      </c>
      <c r="F485" s="10" t="s">
        <v>189</v>
      </c>
      <c r="G485" s="10" t="s">
        <v>188</v>
      </c>
      <c r="H485" s="10" t="s">
        <v>187</v>
      </c>
      <c r="I485" s="10" t="s">
        <v>186</v>
      </c>
      <c r="J485" s="27"/>
      <c r="K485" s="10"/>
      <c r="L485" s="10"/>
      <c r="M485" s="1" t="s">
        <v>0</v>
      </c>
      <c r="N485" s="87"/>
      <c r="O485" s="86">
        <v>38021</v>
      </c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T485" s="1"/>
      <c r="BU485" s="1"/>
      <c r="BV485" s="1"/>
      <c r="BW485" s="1"/>
      <c r="BX485" s="1"/>
      <c r="BY485" s="1"/>
      <c r="BZ485" s="1"/>
      <c r="CA485" s="1"/>
      <c r="CB485" s="1"/>
      <c r="CD485" s="1"/>
      <c r="CE485" s="1"/>
      <c r="CF485" s="1"/>
      <c r="CG485" s="1"/>
      <c r="CH485" s="1"/>
      <c r="CI485" s="1"/>
      <c r="CJ485" s="1"/>
      <c r="CK485" s="1"/>
      <c r="CL485" s="1"/>
      <c r="CO485" s="1"/>
      <c r="CP485" s="1"/>
      <c r="CQ485" s="1"/>
      <c r="CS485" s="1"/>
      <c r="CT485" s="1"/>
      <c r="CU485" s="1"/>
      <c r="CV485" s="1"/>
      <c r="CY485" s="1"/>
      <c r="CZ485" s="1"/>
      <c r="DA485" s="1"/>
      <c r="DE485" s="1"/>
      <c r="DF485" s="1"/>
      <c r="DG485" s="1"/>
      <c r="DI485" s="1"/>
      <c r="DJ485" s="1"/>
      <c r="DK485" s="1"/>
      <c r="DO485" s="1"/>
      <c r="DP485" s="1"/>
      <c r="DQ485" s="1"/>
      <c r="DS485" s="1"/>
      <c r="DT485" s="1"/>
      <c r="DU485" s="1"/>
    </row>
    <row r="486" spans="1:125" ht="12.75">
      <c r="A486" s="1"/>
      <c r="B486" s="77">
        <f t="shared" ref="B486:B524" si="121">1+B485</f>
        <v>2</v>
      </c>
      <c r="C486" s="25" t="s">
        <v>147</v>
      </c>
      <c r="D486" s="24" t="s">
        <v>146</v>
      </c>
      <c r="E486" s="24" t="s">
        <v>145</v>
      </c>
      <c r="F486" s="1041" t="s">
        <v>190</v>
      </c>
      <c r="G486" s="1041"/>
      <c r="H486" s="1041"/>
      <c r="I486" s="1041"/>
      <c r="J486" s="23"/>
      <c r="K486" s="22"/>
      <c r="L486" s="22"/>
      <c r="M486" s="1" t="s">
        <v>0</v>
      </c>
      <c r="O486" s="86">
        <v>38021</v>
      </c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T486" s="1"/>
      <c r="BU486" s="1"/>
      <c r="BV486" s="1"/>
      <c r="BW486" s="1"/>
      <c r="BX486" s="1"/>
      <c r="BY486" s="1"/>
      <c r="BZ486" s="1"/>
      <c r="CA486" s="1"/>
      <c r="CB486" s="1"/>
      <c r="CD486" s="1"/>
      <c r="CE486" s="1"/>
      <c r="CF486" s="1"/>
      <c r="CG486" s="1"/>
      <c r="CH486" s="1"/>
      <c r="CI486" s="1"/>
      <c r="CJ486" s="1"/>
      <c r="CK486" s="1"/>
      <c r="CL486" s="1"/>
      <c r="CO486" s="1"/>
      <c r="CP486" s="1"/>
      <c r="CQ486" s="1"/>
      <c r="CS486" s="1"/>
      <c r="CT486" s="1"/>
      <c r="CU486" s="1"/>
      <c r="CV486" s="1"/>
      <c r="CY486" s="1"/>
      <c r="CZ486" s="1"/>
      <c r="DA486" s="1"/>
      <c r="DE486" s="1"/>
      <c r="DF486" s="1"/>
      <c r="DG486" s="1"/>
      <c r="DI486" s="1"/>
      <c r="DJ486" s="1"/>
      <c r="DK486" s="1"/>
      <c r="DO486" s="1"/>
      <c r="DP486" s="1"/>
      <c r="DQ486" s="1"/>
      <c r="DS486" s="1"/>
      <c r="DT486" s="1"/>
      <c r="DU486" s="1"/>
    </row>
    <row r="487" spans="1:125" ht="12.75">
      <c r="A487" s="1"/>
      <c r="B487" s="77">
        <f t="shared" si="121"/>
        <v>3</v>
      </c>
      <c r="C487" s="28" t="s">
        <v>85</v>
      </c>
      <c r="D487" s="24" t="s">
        <v>84</v>
      </c>
      <c r="E487" s="24" t="s">
        <v>83</v>
      </c>
      <c r="F487" s="10" t="s">
        <v>189</v>
      </c>
      <c r="G487" s="10" t="s">
        <v>188</v>
      </c>
      <c r="H487" s="10" t="s">
        <v>187</v>
      </c>
      <c r="I487" s="10" t="s">
        <v>186</v>
      </c>
      <c r="J487" s="27"/>
      <c r="K487" s="10"/>
      <c r="L487" s="10"/>
      <c r="M487" s="1" t="s">
        <v>0</v>
      </c>
      <c r="N487" s="87"/>
      <c r="O487" s="86">
        <v>38021</v>
      </c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T487" s="1"/>
      <c r="BU487" s="1"/>
      <c r="BV487" s="1"/>
      <c r="BW487" s="1"/>
      <c r="BX487" s="1"/>
      <c r="BY487" s="1"/>
      <c r="BZ487" s="1"/>
      <c r="CA487" s="1"/>
      <c r="CB487" s="1"/>
      <c r="CD487" s="1"/>
      <c r="CE487" s="1"/>
      <c r="CF487" s="1"/>
      <c r="CG487" s="1"/>
      <c r="CH487" s="1"/>
      <c r="CI487" s="1"/>
      <c r="CJ487" s="1"/>
      <c r="CK487" s="1"/>
      <c r="CL487" s="1"/>
      <c r="CO487" s="1"/>
      <c r="CP487" s="1"/>
      <c r="CQ487" s="1"/>
      <c r="CS487" s="1"/>
      <c r="CT487" s="1"/>
      <c r="CU487" s="1"/>
      <c r="CV487" s="1"/>
      <c r="CY487" s="1"/>
      <c r="CZ487" s="1"/>
      <c r="DA487" s="1"/>
      <c r="DE487" s="1"/>
      <c r="DF487" s="1"/>
      <c r="DG487" s="1"/>
      <c r="DI487" s="1"/>
      <c r="DJ487" s="1"/>
      <c r="DK487" s="1"/>
      <c r="DO487" s="1"/>
      <c r="DP487" s="1"/>
      <c r="DQ487" s="1"/>
      <c r="DS487" s="1"/>
      <c r="DT487" s="1"/>
      <c r="DU487" s="1"/>
    </row>
    <row r="488" spans="1:125" ht="12.75">
      <c r="A488" s="1"/>
      <c r="B488" s="77">
        <f t="shared" si="121"/>
        <v>4</v>
      </c>
      <c r="C488" s="28" t="s">
        <v>153</v>
      </c>
      <c r="D488" s="1" t="s">
        <v>42</v>
      </c>
      <c r="E488" s="1" t="s">
        <v>152</v>
      </c>
      <c r="F488" s="10" t="s">
        <v>189</v>
      </c>
      <c r="G488" s="10" t="s">
        <v>188</v>
      </c>
      <c r="H488" s="10" t="s">
        <v>187</v>
      </c>
      <c r="I488" s="10" t="s">
        <v>186</v>
      </c>
      <c r="J488" s="27"/>
      <c r="K488" s="10"/>
      <c r="L488" s="10"/>
      <c r="M488" s="1" t="s">
        <v>0</v>
      </c>
      <c r="O488" s="86">
        <v>38021</v>
      </c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T488" s="1"/>
      <c r="BU488" s="1"/>
      <c r="BV488" s="1"/>
      <c r="BW488" s="1"/>
      <c r="BX488" s="1"/>
      <c r="BY488" s="1"/>
      <c r="BZ488" s="1"/>
      <c r="CA488" s="1"/>
      <c r="CB488" s="1"/>
      <c r="CD488" s="1"/>
      <c r="CE488" s="1"/>
      <c r="CF488" s="1"/>
      <c r="CG488" s="1"/>
      <c r="CH488" s="1"/>
      <c r="CI488" s="1"/>
      <c r="CJ488" s="1"/>
      <c r="CK488" s="1"/>
      <c r="CL488" s="1"/>
      <c r="CO488" s="1"/>
      <c r="CP488" s="1"/>
      <c r="CQ488" s="1"/>
      <c r="CS488" s="1"/>
      <c r="CT488" s="1"/>
      <c r="CU488" s="1"/>
      <c r="CV488" s="1"/>
      <c r="CY488" s="1"/>
      <c r="CZ488" s="1"/>
      <c r="DA488" s="1"/>
      <c r="DE488" s="1"/>
      <c r="DF488" s="1"/>
      <c r="DG488" s="1"/>
      <c r="DI488" s="1"/>
      <c r="DJ488" s="1"/>
      <c r="DK488" s="1"/>
      <c r="DO488" s="1"/>
      <c r="DP488" s="1"/>
      <c r="DQ488" s="1"/>
      <c r="DS488" s="1"/>
      <c r="DT488" s="1"/>
      <c r="DU488" s="1"/>
    </row>
    <row r="489" spans="1:125" ht="12.75">
      <c r="A489" s="1"/>
      <c r="B489" s="77">
        <f t="shared" si="121"/>
        <v>5</v>
      </c>
      <c r="C489" s="28" t="s">
        <v>172</v>
      </c>
      <c r="D489" s="1" t="s">
        <v>38</v>
      </c>
      <c r="E489" s="1" t="s">
        <v>171</v>
      </c>
      <c r="F489" s="10" t="s">
        <v>187</v>
      </c>
      <c r="G489" s="10" t="s">
        <v>186</v>
      </c>
      <c r="H489" s="10" t="s">
        <v>185</v>
      </c>
      <c r="I489" s="10" t="s">
        <v>184</v>
      </c>
      <c r="J489" s="27"/>
      <c r="K489" s="10"/>
      <c r="L489" s="10"/>
      <c r="M489" s="1" t="s">
        <v>0</v>
      </c>
      <c r="O489" s="86">
        <v>38036</v>
      </c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T489" s="1"/>
      <c r="BU489" s="1"/>
      <c r="BV489" s="1"/>
      <c r="BW489" s="1"/>
      <c r="BX489" s="1"/>
      <c r="BY489" s="1"/>
      <c r="BZ489" s="1"/>
      <c r="CA489" s="1"/>
      <c r="CB489" s="1"/>
      <c r="CD489" s="1"/>
      <c r="CE489" s="1"/>
      <c r="CF489" s="1"/>
      <c r="CG489" s="1"/>
      <c r="CH489" s="1"/>
      <c r="CI489" s="1"/>
      <c r="CJ489" s="1"/>
      <c r="CK489" s="1"/>
      <c r="CL489" s="1"/>
      <c r="CO489" s="1"/>
      <c r="CP489" s="1"/>
      <c r="CQ489" s="1"/>
      <c r="CS489" s="1"/>
      <c r="CT489" s="1"/>
      <c r="CU489" s="1"/>
      <c r="CV489" s="1"/>
      <c r="CY489" s="1"/>
      <c r="CZ489" s="1"/>
      <c r="DA489" s="1"/>
      <c r="DE489" s="1"/>
      <c r="DF489" s="1"/>
      <c r="DG489" s="1"/>
      <c r="DI489" s="1"/>
      <c r="DJ489" s="1"/>
      <c r="DK489" s="1"/>
      <c r="DO489" s="1"/>
      <c r="DP489" s="1"/>
      <c r="DQ489" s="1"/>
      <c r="DS489" s="1"/>
      <c r="DT489" s="1"/>
      <c r="DU489" s="1"/>
    </row>
    <row r="490" spans="1:125" ht="12.75">
      <c r="A490" s="1"/>
      <c r="B490" s="85">
        <f t="shared" si="121"/>
        <v>6</v>
      </c>
      <c r="C490" s="90" t="s">
        <v>71</v>
      </c>
      <c r="D490" s="82" t="s">
        <v>6</v>
      </c>
      <c r="E490" s="82" t="s">
        <v>70</v>
      </c>
      <c r="F490" s="88" t="s">
        <v>183</v>
      </c>
      <c r="G490" s="88" t="s">
        <v>182</v>
      </c>
      <c r="H490" s="88" t="s">
        <v>181</v>
      </c>
      <c r="I490" s="88" t="s">
        <v>180</v>
      </c>
      <c r="J490" s="89"/>
      <c r="K490" s="88"/>
      <c r="L490" s="88"/>
      <c r="M490" s="82" t="s">
        <v>0</v>
      </c>
      <c r="O490" s="81">
        <v>38072</v>
      </c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T490" s="1"/>
      <c r="BU490" s="1"/>
      <c r="BV490" s="1"/>
      <c r="BW490" s="1"/>
      <c r="BX490" s="1"/>
      <c r="BY490" s="1"/>
      <c r="BZ490" s="1"/>
      <c r="CA490" s="1"/>
      <c r="CB490" s="1"/>
      <c r="CD490" s="1"/>
      <c r="CE490" s="1"/>
      <c r="CF490" s="1"/>
      <c r="CG490" s="1"/>
      <c r="CH490" s="1"/>
      <c r="CI490" s="1"/>
      <c r="CJ490" s="1"/>
      <c r="CK490" s="1"/>
      <c r="CL490" s="1"/>
      <c r="CO490" s="1"/>
      <c r="CP490" s="1"/>
      <c r="CQ490" s="1"/>
      <c r="CS490" s="1"/>
      <c r="CT490" s="1"/>
      <c r="CU490" s="1"/>
      <c r="CV490" s="1"/>
      <c r="CY490" s="1"/>
      <c r="CZ490" s="1"/>
      <c r="DA490" s="1"/>
      <c r="DE490" s="1"/>
      <c r="DF490" s="1"/>
      <c r="DG490" s="1"/>
      <c r="DI490" s="1"/>
      <c r="DJ490" s="1"/>
      <c r="DK490" s="1"/>
      <c r="DO490" s="1"/>
      <c r="DP490" s="1"/>
      <c r="DQ490" s="1"/>
      <c r="DS490" s="1"/>
      <c r="DT490" s="1"/>
      <c r="DU490" s="1"/>
    </row>
    <row r="491" spans="1:125" ht="12.75">
      <c r="A491" s="1"/>
      <c r="B491" s="77">
        <f t="shared" si="121"/>
        <v>7</v>
      </c>
      <c r="C491" s="28" t="s">
        <v>64</v>
      </c>
      <c r="D491" s="1" t="s">
        <v>53</v>
      </c>
      <c r="E491" s="1" t="s">
        <v>63</v>
      </c>
      <c r="F491" s="10" t="s">
        <v>179</v>
      </c>
      <c r="G491" s="10" t="s">
        <v>178</v>
      </c>
      <c r="H491" s="10" t="s">
        <v>176</v>
      </c>
      <c r="I491" s="10" t="s">
        <v>175</v>
      </c>
      <c r="J491" s="27"/>
      <c r="K491" s="10"/>
      <c r="L491" s="10"/>
      <c r="M491" s="1" t="s">
        <v>0</v>
      </c>
      <c r="O491" s="86">
        <v>38107</v>
      </c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T491" s="1"/>
      <c r="BU491" s="1"/>
      <c r="BV491" s="1"/>
      <c r="BW491" s="1"/>
      <c r="BX491" s="1"/>
      <c r="BY491" s="1"/>
      <c r="BZ491" s="1"/>
      <c r="CA491" s="1"/>
      <c r="CB491" s="1"/>
      <c r="CD491" s="1"/>
      <c r="CE491" s="1"/>
      <c r="CF491" s="1"/>
      <c r="CG491" s="1"/>
      <c r="CH491" s="1"/>
      <c r="CI491" s="1"/>
      <c r="CJ491" s="1"/>
      <c r="CK491" s="1"/>
      <c r="CL491" s="1"/>
      <c r="CO491" s="1"/>
      <c r="CP491" s="1"/>
      <c r="CQ491" s="1"/>
      <c r="CS491" s="1"/>
      <c r="CT491" s="1"/>
      <c r="CU491" s="1"/>
      <c r="CV491" s="1"/>
      <c r="CY491" s="1"/>
      <c r="CZ491" s="1"/>
      <c r="DA491" s="1"/>
      <c r="DE491" s="1"/>
      <c r="DF491" s="1"/>
      <c r="DG491" s="1"/>
      <c r="DI491" s="1"/>
      <c r="DJ491" s="1"/>
      <c r="DK491" s="1"/>
      <c r="DO491" s="1"/>
      <c r="DP491" s="1"/>
      <c r="DQ491" s="1"/>
      <c r="DS491" s="1"/>
      <c r="DT491" s="1"/>
      <c r="DU491" s="1"/>
    </row>
    <row r="492" spans="1:125" ht="12.75">
      <c r="A492" s="1"/>
      <c r="B492" s="85">
        <f t="shared" si="121"/>
        <v>8</v>
      </c>
      <c r="C492" s="84" t="s">
        <v>67</v>
      </c>
      <c r="D492" s="82" t="s">
        <v>66</v>
      </c>
      <c r="E492" s="82" t="s">
        <v>65</v>
      </c>
      <c r="F492" s="88" t="s">
        <v>179</v>
      </c>
      <c r="G492" s="88" t="s">
        <v>178</v>
      </c>
      <c r="H492" s="88" t="s">
        <v>176</v>
      </c>
      <c r="I492" s="88" t="s">
        <v>175</v>
      </c>
      <c r="J492" s="89"/>
      <c r="K492" s="88"/>
      <c r="L492" s="88"/>
      <c r="M492" s="82" t="s">
        <v>0</v>
      </c>
      <c r="O492" s="81">
        <v>38107</v>
      </c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T492" s="1"/>
      <c r="BU492" s="1"/>
      <c r="BV492" s="1"/>
      <c r="BW492" s="1"/>
      <c r="BX492" s="1"/>
      <c r="BY492" s="1"/>
      <c r="BZ492" s="1"/>
      <c r="CA492" s="1"/>
      <c r="CB492" s="1"/>
      <c r="CD492" s="1"/>
      <c r="CE492" s="1"/>
      <c r="CF492" s="1"/>
      <c r="CG492" s="1"/>
      <c r="CH492" s="1"/>
      <c r="CI492" s="1"/>
      <c r="CJ492" s="1"/>
      <c r="CK492" s="1"/>
      <c r="CL492" s="1"/>
      <c r="CO492" s="1"/>
      <c r="CP492" s="1"/>
      <c r="CQ492" s="1"/>
      <c r="CS492" s="1"/>
      <c r="CT492" s="1"/>
      <c r="CU492" s="1"/>
      <c r="CV492" s="1"/>
      <c r="CY492" s="1"/>
      <c r="CZ492" s="1"/>
      <c r="DA492" s="1"/>
      <c r="DE492" s="1"/>
      <c r="DF492" s="1"/>
      <c r="DG492" s="1"/>
      <c r="DI492" s="1"/>
      <c r="DJ492" s="1"/>
      <c r="DK492" s="1"/>
      <c r="DO492" s="1"/>
      <c r="DP492" s="1"/>
      <c r="DQ492" s="1"/>
      <c r="DS492" s="1"/>
      <c r="DT492" s="1"/>
      <c r="DU492" s="1"/>
    </row>
    <row r="493" spans="1:125" ht="12.75">
      <c r="A493" s="1"/>
      <c r="B493" s="77">
        <f t="shared" si="121"/>
        <v>9</v>
      </c>
      <c r="C493" s="25" t="s">
        <v>58</v>
      </c>
      <c r="D493" s="24" t="s">
        <v>57</v>
      </c>
      <c r="E493" s="24" t="s">
        <v>56</v>
      </c>
      <c r="F493" s="1071" t="s">
        <v>177</v>
      </c>
      <c r="G493" s="1071"/>
      <c r="H493" s="1071"/>
      <c r="I493" s="1071"/>
      <c r="J493" s="45"/>
      <c r="K493" s="78"/>
      <c r="L493" s="78"/>
      <c r="M493" s="1" t="s">
        <v>0</v>
      </c>
      <c r="N493" s="87"/>
      <c r="O493" s="86">
        <v>38109</v>
      </c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T493" s="1"/>
      <c r="BU493" s="1"/>
      <c r="BV493" s="1"/>
      <c r="BW493" s="1"/>
      <c r="BX493" s="1"/>
      <c r="BY493" s="1"/>
      <c r="BZ493" s="1"/>
      <c r="CA493" s="1"/>
      <c r="CB493" s="1"/>
      <c r="CD493" s="1"/>
      <c r="CE493" s="1"/>
      <c r="CF493" s="1"/>
      <c r="CG493" s="1"/>
      <c r="CH493" s="1"/>
      <c r="CI493" s="1"/>
      <c r="CJ493" s="1"/>
      <c r="CK493" s="1"/>
      <c r="CL493" s="1"/>
      <c r="CO493" s="1"/>
      <c r="CP493" s="1"/>
      <c r="CQ493" s="1"/>
      <c r="CS493" s="1"/>
      <c r="CT493" s="1"/>
      <c r="CU493" s="1"/>
      <c r="CV493" s="1"/>
      <c r="CY493" s="1"/>
      <c r="CZ493" s="1"/>
      <c r="DA493" s="1"/>
      <c r="DE493" s="1"/>
      <c r="DF493" s="1"/>
      <c r="DG493" s="1"/>
      <c r="DI493" s="1"/>
      <c r="DJ493" s="1"/>
      <c r="DK493" s="1"/>
      <c r="DO493" s="1"/>
      <c r="DP493" s="1"/>
      <c r="DQ493" s="1"/>
      <c r="DS493" s="1"/>
      <c r="DT493" s="1"/>
      <c r="DU493" s="1"/>
    </row>
    <row r="494" spans="1:125" ht="12.75">
      <c r="B494" s="77">
        <f t="shared" si="121"/>
        <v>10</v>
      </c>
      <c r="C494" s="10" t="s">
        <v>39</v>
      </c>
      <c r="D494" s="1" t="s">
        <v>38</v>
      </c>
      <c r="E494" s="1" t="s">
        <v>37</v>
      </c>
      <c r="F494" s="59" t="s">
        <v>176</v>
      </c>
      <c r="G494" s="59" t="s">
        <v>175</v>
      </c>
      <c r="H494" s="59" t="s">
        <v>173</v>
      </c>
      <c r="I494" s="59" t="s">
        <v>170</v>
      </c>
      <c r="J494" s="65"/>
      <c r="K494" s="59"/>
      <c r="L494" s="59"/>
      <c r="M494" s="1" t="s">
        <v>0</v>
      </c>
      <c r="N494" s="38"/>
      <c r="O494" s="86">
        <v>38125</v>
      </c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T494" s="1"/>
      <c r="BU494" s="1"/>
      <c r="BV494" s="1"/>
      <c r="BW494" s="1"/>
      <c r="BX494" s="1"/>
      <c r="BY494" s="1"/>
      <c r="BZ494" s="1"/>
      <c r="CA494" s="1"/>
      <c r="CB494" s="1"/>
      <c r="CD494" s="1"/>
      <c r="CE494" s="1"/>
      <c r="CF494" s="1"/>
      <c r="CG494" s="1"/>
      <c r="CH494" s="1"/>
      <c r="CI494" s="1"/>
      <c r="CJ494" s="1"/>
      <c r="CK494" s="1"/>
      <c r="CL494" s="1"/>
      <c r="CO494" s="1"/>
      <c r="CP494" s="1"/>
      <c r="CQ494" s="1"/>
      <c r="CS494" s="1"/>
      <c r="CT494" s="1"/>
      <c r="CU494" s="1"/>
      <c r="CV494" s="1"/>
      <c r="CY494" s="1"/>
      <c r="CZ494" s="1"/>
      <c r="DA494" s="1"/>
      <c r="DE494" s="1"/>
      <c r="DF494" s="1"/>
      <c r="DG494" s="1"/>
      <c r="DI494" s="1"/>
      <c r="DJ494" s="1"/>
      <c r="DK494" s="1"/>
      <c r="DO494" s="1"/>
      <c r="DP494" s="1"/>
      <c r="DQ494" s="1"/>
      <c r="DS494" s="1"/>
      <c r="DT494" s="1"/>
      <c r="DU494" s="1"/>
    </row>
    <row r="495" spans="1:125" ht="12.75">
      <c r="B495" s="77">
        <f t="shared" si="121"/>
        <v>11</v>
      </c>
      <c r="C495" s="28" t="s">
        <v>36</v>
      </c>
      <c r="D495" s="1" t="s">
        <v>35</v>
      </c>
      <c r="E495" s="1" t="s">
        <v>34</v>
      </c>
      <c r="F495" s="59" t="s">
        <v>176</v>
      </c>
      <c r="G495" s="59" t="s">
        <v>175</v>
      </c>
      <c r="H495" s="59" t="s">
        <v>173</v>
      </c>
      <c r="I495" s="59" t="s">
        <v>170</v>
      </c>
      <c r="J495" s="65"/>
      <c r="K495" s="59"/>
      <c r="L495" s="59"/>
      <c r="M495" s="1" t="s">
        <v>0</v>
      </c>
      <c r="N495" s="38"/>
      <c r="O495" s="86">
        <v>38125</v>
      </c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T495" s="1"/>
      <c r="BU495" s="1"/>
      <c r="BV495" s="1"/>
      <c r="BW495" s="1"/>
      <c r="BX495" s="1"/>
      <c r="BY495" s="1"/>
      <c r="BZ495" s="1"/>
      <c r="CA495" s="1"/>
      <c r="CB495" s="1"/>
      <c r="CD495" s="1"/>
      <c r="CE495" s="1"/>
      <c r="CF495" s="1"/>
      <c r="CG495" s="1"/>
      <c r="CH495" s="1"/>
      <c r="CI495" s="1"/>
      <c r="CJ495" s="1"/>
      <c r="CK495" s="1"/>
      <c r="CL495" s="1"/>
      <c r="CO495" s="1"/>
      <c r="CP495" s="1"/>
      <c r="CQ495" s="1"/>
      <c r="CS495" s="1"/>
      <c r="CT495" s="1"/>
      <c r="CU495" s="1"/>
      <c r="CV495" s="1"/>
      <c r="CY495" s="1"/>
      <c r="CZ495" s="1"/>
      <c r="DA495" s="1"/>
      <c r="DE495" s="1"/>
      <c r="DF495" s="1"/>
      <c r="DG495" s="1"/>
      <c r="DI495" s="1"/>
      <c r="DJ495" s="1"/>
      <c r="DK495" s="1"/>
      <c r="DO495" s="1"/>
      <c r="DP495" s="1"/>
      <c r="DQ495" s="1"/>
      <c r="DS495" s="1"/>
      <c r="DT495" s="1"/>
      <c r="DU495" s="1"/>
    </row>
    <row r="496" spans="1:125" ht="12.75">
      <c r="B496" s="77">
        <f t="shared" si="121"/>
        <v>12</v>
      </c>
      <c r="C496" s="25" t="s">
        <v>54</v>
      </c>
      <c r="D496" s="24" t="s">
        <v>53</v>
      </c>
      <c r="E496" s="24" t="s">
        <v>52</v>
      </c>
      <c r="F496" s="1045" t="s">
        <v>174</v>
      </c>
      <c r="G496" s="1045"/>
      <c r="H496" s="1045"/>
      <c r="I496" s="1045"/>
      <c r="J496" s="79"/>
      <c r="K496" s="78"/>
      <c r="L496" s="78"/>
      <c r="M496" s="1" t="s">
        <v>0</v>
      </c>
      <c r="N496" s="38"/>
      <c r="O496" s="86">
        <v>38125</v>
      </c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T496" s="1"/>
      <c r="BU496" s="1"/>
      <c r="BV496" s="1"/>
      <c r="BW496" s="1"/>
      <c r="BX496" s="1"/>
      <c r="BY496" s="1"/>
      <c r="BZ496" s="1"/>
      <c r="CA496" s="1"/>
      <c r="CB496" s="1"/>
      <c r="CD496" s="1"/>
      <c r="CE496" s="1"/>
      <c r="CF496" s="1"/>
      <c r="CG496" s="1"/>
      <c r="CH496" s="1"/>
      <c r="CI496" s="1"/>
      <c r="CJ496" s="1"/>
      <c r="CK496" s="1"/>
      <c r="CL496" s="1"/>
      <c r="CO496" s="1"/>
      <c r="CP496" s="1"/>
      <c r="CQ496" s="1"/>
      <c r="CS496" s="1"/>
      <c r="CT496" s="1"/>
      <c r="CU496" s="1"/>
      <c r="CV496" s="1"/>
      <c r="CY496" s="1"/>
      <c r="CZ496" s="1"/>
      <c r="DA496" s="1"/>
      <c r="DE496" s="1"/>
      <c r="DF496" s="1"/>
      <c r="DG496" s="1"/>
      <c r="DI496" s="1"/>
      <c r="DJ496" s="1"/>
      <c r="DK496" s="1"/>
      <c r="DO496" s="1"/>
      <c r="DP496" s="1"/>
      <c r="DQ496" s="1"/>
      <c r="DS496" s="1"/>
      <c r="DT496" s="1"/>
      <c r="DU496" s="1"/>
    </row>
    <row r="497" spans="1:16" s="1" customFormat="1" ht="12.75">
      <c r="A497" s="13"/>
      <c r="B497" s="77">
        <f t="shared" si="121"/>
        <v>13</v>
      </c>
      <c r="C497" s="10" t="s">
        <v>30</v>
      </c>
      <c r="D497" s="1" t="s">
        <v>29</v>
      </c>
      <c r="E497" s="1" t="s">
        <v>28</v>
      </c>
      <c r="F497" s="59" t="s">
        <v>173</v>
      </c>
      <c r="G497" s="59" t="s">
        <v>170</v>
      </c>
      <c r="H497" s="59" t="s">
        <v>169</v>
      </c>
      <c r="I497" s="59" t="s">
        <v>165</v>
      </c>
      <c r="J497" s="65"/>
      <c r="K497" s="59"/>
      <c r="L497" s="59"/>
      <c r="M497" s="1" t="s">
        <v>0</v>
      </c>
      <c r="N497" s="38"/>
      <c r="O497" s="86">
        <v>38134</v>
      </c>
    </row>
    <row r="498" spans="1:16" s="1" customFormat="1" ht="12.75">
      <c r="A498" s="13"/>
      <c r="B498" s="85">
        <f t="shared" si="121"/>
        <v>14</v>
      </c>
      <c r="C498" s="84" t="s">
        <v>80</v>
      </c>
      <c r="D498" s="82" t="s">
        <v>79</v>
      </c>
      <c r="E498" s="82" t="s">
        <v>78</v>
      </c>
      <c r="F498" s="83" t="s">
        <v>170</v>
      </c>
      <c r="G498" s="56" t="s">
        <v>169</v>
      </c>
      <c r="H498" s="56" t="s">
        <v>165</v>
      </c>
      <c r="I498" s="56" t="s">
        <v>164</v>
      </c>
      <c r="J498" s="49"/>
      <c r="K498" s="50"/>
      <c r="L498" s="50"/>
      <c r="M498" s="82" t="s">
        <v>0</v>
      </c>
      <c r="N498" s="38"/>
      <c r="O498" s="81">
        <v>38134</v>
      </c>
    </row>
    <row r="499" spans="1:16" s="1" customFormat="1" ht="12.75">
      <c r="A499" s="13"/>
      <c r="B499" s="77">
        <f t="shared" si="121"/>
        <v>15</v>
      </c>
      <c r="C499" s="28" t="s">
        <v>172</v>
      </c>
      <c r="D499" s="1" t="s">
        <v>38</v>
      </c>
      <c r="E499" s="1" t="s">
        <v>171</v>
      </c>
      <c r="F499" s="59" t="s">
        <v>170</v>
      </c>
      <c r="G499" s="50" t="s">
        <v>169</v>
      </c>
      <c r="H499" s="50" t="s">
        <v>165</v>
      </c>
      <c r="I499" s="50" t="s">
        <v>164</v>
      </c>
      <c r="J499" s="49"/>
      <c r="K499" s="50"/>
      <c r="L499" s="50"/>
      <c r="M499" s="39" t="s">
        <v>101</v>
      </c>
      <c r="N499" s="62"/>
      <c r="O499" s="37">
        <v>38142</v>
      </c>
    </row>
    <row r="500" spans="1:16" s="1" customFormat="1" ht="12.75">
      <c r="A500" s="13"/>
      <c r="B500" s="77">
        <f t="shared" si="121"/>
        <v>16</v>
      </c>
      <c r="C500" s="10" t="s">
        <v>11</v>
      </c>
      <c r="D500" s="1" t="s">
        <v>10</v>
      </c>
      <c r="E500" s="1" t="s">
        <v>9</v>
      </c>
      <c r="F500" s="59" t="s">
        <v>169</v>
      </c>
      <c r="G500" s="59" t="s">
        <v>165</v>
      </c>
      <c r="H500" s="59" t="s">
        <v>164</v>
      </c>
      <c r="I500" s="59" t="s">
        <v>163</v>
      </c>
      <c r="J500" s="65"/>
      <c r="K500" s="59"/>
      <c r="L500" s="59"/>
      <c r="M500" s="39" t="s">
        <v>101</v>
      </c>
      <c r="N500" s="80"/>
      <c r="O500" s="37">
        <v>38146</v>
      </c>
    </row>
    <row r="501" spans="1:16" s="1" customFormat="1" ht="12.75">
      <c r="A501" s="13"/>
      <c r="B501" s="77">
        <f t="shared" si="121"/>
        <v>17</v>
      </c>
      <c r="C501" s="25" t="s">
        <v>23</v>
      </c>
      <c r="D501" s="1" t="s">
        <v>22</v>
      </c>
      <c r="E501" s="1" t="s">
        <v>21</v>
      </c>
      <c r="F501" s="1045" t="s">
        <v>168</v>
      </c>
      <c r="G501" s="1045"/>
      <c r="H501" s="1045" t="s">
        <v>158</v>
      </c>
      <c r="I501" s="1045"/>
      <c r="J501" s="79"/>
      <c r="K501" s="78"/>
      <c r="L501" s="78"/>
      <c r="M501" s="39" t="s">
        <v>0</v>
      </c>
      <c r="N501" s="38"/>
      <c r="O501" s="37">
        <v>38146</v>
      </c>
    </row>
    <row r="502" spans="1:16" s="1" customFormat="1" ht="12.75">
      <c r="A502" s="13"/>
      <c r="B502" s="77">
        <f t="shared" si="121"/>
        <v>18</v>
      </c>
      <c r="C502" s="10" t="s">
        <v>7</v>
      </c>
      <c r="D502" s="1" t="s">
        <v>6</v>
      </c>
      <c r="E502" s="1" t="s">
        <v>5</v>
      </c>
      <c r="F502" s="59" t="s">
        <v>164</v>
      </c>
      <c r="G502" s="59" t="s">
        <v>163</v>
      </c>
      <c r="H502" s="59" t="s">
        <v>162</v>
      </c>
      <c r="I502" s="59" t="s">
        <v>161</v>
      </c>
      <c r="J502" s="65"/>
      <c r="K502" s="59"/>
      <c r="L502" s="59"/>
      <c r="M502" s="39" t="s">
        <v>101</v>
      </c>
      <c r="N502" s="38"/>
      <c r="O502" s="37">
        <v>38146</v>
      </c>
    </row>
    <row r="503" spans="1:16" s="1" customFormat="1" ht="12.75">
      <c r="A503" s="13"/>
      <c r="B503" s="77">
        <f t="shared" si="121"/>
        <v>19</v>
      </c>
      <c r="C503" s="28" t="s">
        <v>167</v>
      </c>
      <c r="D503" s="1" t="s">
        <v>53</v>
      </c>
      <c r="E503" s="1" t="s">
        <v>166</v>
      </c>
      <c r="F503" s="59" t="s">
        <v>165</v>
      </c>
      <c r="G503" s="59" t="s">
        <v>164</v>
      </c>
      <c r="H503" s="59" t="s">
        <v>163</v>
      </c>
      <c r="I503" s="59" t="s">
        <v>162</v>
      </c>
      <c r="J503" s="65"/>
      <c r="K503" s="59"/>
      <c r="L503" s="59"/>
      <c r="M503" s="39" t="s">
        <v>101</v>
      </c>
      <c r="N503" s="38"/>
      <c r="O503" s="37">
        <v>38146</v>
      </c>
    </row>
    <row r="504" spans="1:16" s="1" customFormat="1" ht="12.75">
      <c r="A504" s="13"/>
      <c r="B504" s="58">
        <f t="shared" si="121"/>
        <v>20</v>
      </c>
      <c r="C504" s="57" t="s">
        <v>50</v>
      </c>
      <c r="D504" s="76" t="s">
        <v>49</v>
      </c>
      <c r="E504" s="76" t="s">
        <v>48</v>
      </c>
      <c r="F504" s="56" t="s">
        <v>164</v>
      </c>
      <c r="G504" s="56" t="s">
        <v>163</v>
      </c>
      <c r="H504" s="56" t="s">
        <v>162</v>
      </c>
      <c r="I504" s="56" t="s">
        <v>161</v>
      </c>
      <c r="J504" s="55"/>
      <c r="K504" s="56"/>
      <c r="L504" s="56"/>
      <c r="M504" s="53" t="s">
        <v>0</v>
      </c>
      <c r="N504" s="62"/>
      <c r="O504" s="51">
        <v>38146</v>
      </c>
    </row>
    <row r="505" spans="1:16" s="1" customFormat="1" ht="12.75">
      <c r="A505" s="13"/>
      <c r="B505" s="75">
        <f t="shared" si="121"/>
        <v>21</v>
      </c>
      <c r="C505" s="74" t="s">
        <v>160</v>
      </c>
      <c r="D505" s="73" t="s">
        <v>155</v>
      </c>
      <c r="E505" s="73" t="s">
        <v>159</v>
      </c>
      <c r="F505" s="1070" t="s">
        <v>158</v>
      </c>
      <c r="G505" s="1070"/>
      <c r="H505" s="1070" t="s">
        <v>157</v>
      </c>
      <c r="I505" s="1070"/>
      <c r="J505" s="72"/>
      <c r="K505" s="71"/>
      <c r="L505" s="71"/>
      <c r="M505" s="70" t="s">
        <v>0</v>
      </c>
      <c r="N505" s="38"/>
      <c r="O505" s="69">
        <v>38146</v>
      </c>
    </row>
    <row r="506" spans="1:16" s="1" customFormat="1" ht="12.75">
      <c r="A506" s="13"/>
      <c r="B506" s="68">
        <f t="shared" si="121"/>
        <v>22</v>
      </c>
      <c r="C506" s="10" t="s">
        <v>156</v>
      </c>
      <c r="D506" s="39" t="s">
        <v>155</v>
      </c>
      <c r="E506" s="39" t="s">
        <v>154</v>
      </c>
      <c r="F506" s="59" t="s">
        <v>151</v>
      </c>
      <c r="G506" s="59" t="s">
        <v>150</v>
      </c>
      <c r="H506" s="59" t="s">
        <v>149</v>
      </c>
      <c r="I506" s="59" t="s">
        <v>148</v>
      </c>
      <c r="J506" s="65"/>
      <c r="K506" s="67"/>
      <c r="L506" s="67"/>
      <c r="M506" s="39" t="s">
        <v>101</v>
      </c>
      <c r="N506" s="38"/>
      <c r="O506" s="37">
        <v>38209</v>
      </c>
    </row>
    <row r="507" spans="1:16" s="1" customFormat="1" ht="12.75">
      <c r="A507" s="13"/>
      <c r="B507" s="47">
        <f t="shared" si="121"/>
        <v>23</v>
      </c>
      <c r="C507" s="10" t="s">
        <v>77</v>
      </c>
      <c r="D507" s="39" t="s">
        <v>53</v>
      </c>
      <c r="E507" s="39" t="s">
        <v>76</v>
      </c>
      <c r="F507" s="59" t="s">
        <v>150</v>
      </c>
      <c r="G507" s="59" t="s">
        <v>149</v>
      </c>
      <c r="H507" s="59" t="s">
        <v>148</v>
      </c>
      <c r="I507" s="59" t="s">
        <v>139</v>
      </c>
      <c r="J507" s="65"/>
      <c r="K507" s="67"/>
      <c r="L507" s="67"/>
      <c r="M507" s="39" t="s">
        <v>101</v>
      </c>
      <c r="N507" s="38"/>
      <c r="O507" s="37">
        <v>38209</v>
      </c>
    </row>
    <row r="508" spans="1:16" s="1" customFormat="1" ht="12.75">
      <c r="A508" s="13"/>
      <c r="B508" s="47">
        <f t="shared" si="121"/>
        <v>24</v>
      </c>
      <c r="C508" s="28" t="s">
        <v>153</v>
      </c>
      <c r="D508" s="39" t="s">
        <v>42</v>
      </c>
      <c r="E508" s="39" t="s">
        <v>152</v>
      </c>
      <c r="F508" s="59" t="s">
        <v>151</v>
      </c>
      <c r="G508" s="59" t="s">
        <v>150</v>
      </c>
      <c r="H508" s="59" t="s">
        <v>149</v>
      </c>
      <c r="I508" s="59" t="s">
        <v>148</v>
      </c>
      <c r="J508" s="65"/>
      <c r="K508" s="67"/>
      <c r="L508" s="67"/>
      <c r="M508" s="39" t="s">
        <v>101</v>
      </c>
      <c r="N508" s="38"/>
      <c r="O508" s="37">
        <v>38209</v>
      </c>
    </row>
    <row r="509" spans="1:16" s="1" customFormat="1" ht="12.75">
      <c r="A509" s="13">
        <v>7</v>
      </c>
      <c r="B509" s="58">
        <f t="shared" si="121"/>
        <v>25</v>
      </c>
      <c r="C509" s="64" t="s">
        <v>147</v>
      </c>
      <c r="D509" s="53" t="s">
        <v>146</v>
      </c>
      <c r="E509" s="53" t="s">
        <v>145</v>
      </c>
      <c r="F509" s="1043" t="s">
        <v>144</v>
      </c>
      <c r="G509" s="1043"/>
      <c r="H509" s="1043" t="s">
        <v>143</v>
      </c>
      <c r="I509" s="1043"/>
      <c r="J509" s="63"/>
      <c r="K509" s="66"/>
      <c r="L509" s="66"/>
      <c r="M509" s="53" t="s">
        <v>101</v>
      </c>
      <c r="N509" s="62"/>
      <c r="O509" s="51">
        <v>38209</v>
      </c>
    </row>
    <row r="510" spans="1:16" s="1" customFormat="1" ht="12.75">
      <c r="B510" s="47">
        <f t="shared" si="121"/>
        <v>26</v>
      </c>
      <c r="C510" s="61" t="s">
        <v>142</v>
      </c>
      <c r="D510" s="39" t="s">
        <v>141</v>
      </c>
      <c r="E510" s="39" t="s">
        <v>140</v>
      </c>
      <c r="F510" s="59" t="s">
        <v>139</v>
      </c>
      <c r="G510" s="59" t="s">
        <v>138</v>
      </c>
      <c r="H510" s="59" t="s">
        <v>135</v>
      </c>
      <c r="I510" s="59" t="s">
        <v>134</v>
      </c>
      <c r="J510" s="65"/>
      <c r="K510" s="48">
        <v>38243</v>
      </c>
      <c r="L510" s="48">
        <f t="shared" ref="L510:L524" si="122">30+K510</f>
        <v>38273</v>
      </c>
      <c r="M510" s="39" t="s">
        <v>101</v>
      </c>
      <c r="N510" s="38"/>
      <c r="O510" s="37">
        <v>38240</v>
      </c>
      <c r="P510" s="9"/>
    </row>
    <row r="511" spans="1:16" s="1" customFormat="1" ht="12.75">
      <c r="B511" s="47">
        <f t="shared" si="121"/>
        <v>27</v>
      </c>
      <c r="C511" s="61" t="s">
        <v>137</v>
      </c>
      <c r="D511" s="39" t="s">
        <v>57</v>
      </c>
      <c r="E511" s="39" t="s">
        <v>136</v>
      </c>
      <c r="F511" s="59" t="s">
        <v>135</v>
      </c>
      <c r="G511" s="59" t="s">
        <v>134</v>
      </c>
      <c r="H511" s="59" t="s">
        <v>127</v>
      </c>
      <c r="I511" s="59" t="s">
        <v>126</v>
      </c>
      <c r="J511" s="65"/>
      <c r="K511" s="48">
        <v>38257</v>
      </c>
      <c r="L511" s="48">
        <f t="shared" si="122"/>
        <v>38287</v>
      </c>
      <c r="M511" s="39" t="s">
        <v>101</v>
      </c>
      <c r="N511" s="38"/>
      <c r="O511" s="37">
        <v>38240</v>
      </c>
      <c r="P511" s="9"/>
    </row>
    <row r="512" spans="1:16" s="1" customFormat="1" ht="12.75">
      <c r="B512" s="47">
        <f t="shared" si="121"/>
        <v>28</v>
      </c>
      <c r="C512" s="28" t="s">
        <v>85</v>
      </c>
      <c r="D512" s="39" t="s">
        <v>84</v>
      </c>
      <c r="E512" s="39" t="s">
        <v>83</v>
      </c>
      <c r="F512" s="59" t="s">
        <v>135</v>
      </c>
      <c r="G512" s="59" t="s">
        <v>134</v>
      </c>
      <c r="H512" s="59" t="s">
        <v>127</v>
      </c>
      <c r="I512" s="59" t="s">
        <v>126</v>
      </c>
      <c r="J512" s="65"/>
      <c r="K512" s="48">
        <v>38260</v>
      </c>
      <c r="L512" s="48">
        <f t="shared" si="122"/>
        <v>38290</v>
      </c>
      <c r="M512" s="39" t="s">
        <v>101</v>
      </c>
      <c r="N512" s="38"/>
      <c r="O512" s="37">
        <v>38240</v>
      </c>
      <c r="P512" s="9"/>
    </row>
    <row r="513" spans="2:16" s="1" customFormat="1" ht="12.75">
      <c r="B513" s="47">
        <f t="shared" si="121"/>
        <v>29</v>
      </c>
      <c r="C513" s="60" t="s">
        <v>71</v>
      </c>
      <c r="D513" s="39" t="s">
        <v>6</v>
      </c>
      <c r="E513" s="39" t="s">
        <v>70</v>
      </c>
      <c r="F513" s="59" t="s">
        <v>134</v>
      </c>
      <c r="G513" s="59" t="s">
        <v>127</v>
      </c>
      <c r="H513" s="59" t="s">
        <v>126</v>
      </c>
      <c r="I513" s="59" t="s">
        <v>125</v>
      </c>
      <c r="J513" s="65"/>
      <c r="K513" s="48">
        <v>38264</v>
      </c>
      <c r="L513" s="48">
        <f t="shared" si="122"/>
        <v>38294</v>
      </c>
      <c r="M513" s="39" t="s">
        <v>101</v>
      </c>
      <c r="N513" s="38"/>
      <c r="O513" s="37">
        <v>38240</v>
      </c>
      <c r="P513" s="9"/>
    </row>
    <row r="514" spans="2:16" s="1" customFormat="1" ht="12.75">
      <c r="B514" s="58">
        <f t="shared" si="121"/>
        <v>30</v>
      </c>
      <c r="C514" s="64" t="s">
        <v>16</v>
      </c>
      <c r="D514" s="53" t="s">
        <v>133</v>
      </c>
      <c r="E514" s="53" t="s">
        <v>14</v>
      </c>
      <c r="F514" s="1043" t="s">
        <v>132</v>
      </c>
      <c r="G514" s="1043"/>
      <c r="H514" s="1043" t="s">
        <v>131</v>
      </c>
      <c r="I514" s="1043"/>
      <c r="J514" s="63"/>
      <c r="K514" s="54">
        <v>38246</v>
      </c>
      <c r="L514" s="54">
        <f t="shared" si="122"/>
        <v>38276</v>
      </c>
      <c r="M514" s="53" t="s">
        <v>0</v>
      </c>
      <c r="N514" s="62"/>
      <c r="O514" s="51">
        <v>38240</v>
      </c>
      <c r="P514" s="9"/>
    </row>
    <row r="515" spans="2:16" s="1" customFormat="1" ht="12.75">
      <c r="B515" s="47">
        <f t="shared" si="121"/>
        <v>31</v>
      </c>
      <c r="C515" s="61" t="s">
        <v>130</v>
      </c>
      <c r="D515" s="39" t="s">
        <v>129</v>
      </c>
      <c r="E515" s="39" t="s">
        <v>128</v>
      </c>
      <c r="F515" s="59" t="s">
        <v>127</v>
      </c>
      <c r="G515" s="59" t="s">
        <v>126</v>
      </c>
      <c r="H515" s="59" t="s">
        <v>125</v>
      </c>
      <c r="I515" s="50" t="s">
        <v>121</v>
      </c>
      <c r="J515" s="49"/>
      <c r="K515" s="48">
        <v>38271</v>
      </c>
      <c r="L515" s="48">
        <f t="shared" si="122"/>
        <v>38301</v>
      </c>
      <c r="M515" s="39" t="s">
        <v>101</v>
      </c>
      <c r="N515" s="38"/>
      <c r="O515" s="37">
        <v>38275</v>
      </c>
      <c r="P515" s="9"/>
    </row>
    <row r="516" spans="2:16" s="1" customFormat="1" ht="12.75">
      <c r="B516" s="47">
        <f t="shared" si="121"/>
        <v>32</v>
      </c>
      <c r="C516" s="28" t="s">
        <v>67</v>
      </c>
      <c r="D516" s="39" t="s">
        <v>66</v>
      </c>
      <c r="E516" s="39" t="s">
        <v>65</v>
      </c>
      <c r="F516" s="59" t="s">
        <v>127</v>
      </c>
      <c r="G516" s="59" t="s">
        <v>126</v>
      </c>
      <c r="H516" s="59" t="s">
        <v>125</v>
      </c>
      <c r="I516" s="50" t="s">
        <v>121</v>
      </c>
      <c r="J516" s="49"/>
      <c r="K516" s="48">
        <v>38274</v>
      </c>
      <c r="L516" s="48">
        <f t="shared" si="122"/>
        <v>38304</v>
      </c>
      <c r="M516" s="39" t="s">
        <v>101</v>
      </c>
      <c r="N516" s="38"/>
      <c r="O516" s="37">
        <v>38275</v>
      </c>
      <c r="P516" s="9"/>
    </row>
    <row r="517" spans="2:16" s="1" customFormat="1" ht="12.75">
      <c r="B517" s="47">
        <f t="shared" si="121"/>
        <v>33</v>
      </c>
      <c r="C517" s="60" t="s">
        <v>30</v>
      </c>
      <c r="D517" s="39" t="s">
        <v>29</v>
      </c>
      <c r="E517" s="39" t="s">
        <v>28</v>
      </c>
      <c r="F517" s="59" t="s">
        <v>126</v>
      </c>
      <c r="G517" s="59" t="s">
        <v>125</v>
      </c>
      <c r="H517" s="50" t="s">
        <v>121</v>
      </c>
      <c r="I517" s="50" t="s">
        <v>120</v>
      </c>
      <c r="J517" s="49"/>
      <c r="K517" s="48">
        <v>38278</v>
      </c>
      <c r="L517" s="48">
        <f t="shared" si="122"/>
        <v>38308</v>
      </c>
      <c r="M517" s="39" t="s">
        <v>101</v>
      </c>
      <c r="N517" s="38"/>
      <c r="O517" s="37">
        <v>38275</v>
      </c>
      <c r="P517" s="9"/>
    </row>
    <row r="518" spans="2:16" s="1" customFormat="1" ht="12.75">
      <c r="B518" s="47">
        <f t="shared" si="121"/>
        <v>34</v>
      </c>
      <c r="C518" s="28" t="s">
        <v>64</v>
      </c>
      <c r="D518" s="39" t="s">
        <v>53</v>
      </c>
      <c r="E518" s="39" t="s">
        <v>63</v>
      </c>
      <c r="F518" s="59" t="s">
        <v>125</v>
      </c>
      <c r="G518" s="50" t="s">
        <v>121</v>
      </c>
      <c r="H518" s="50" t="s">
        <v>120</v>
      </c>
      <c r="I518" s="50" t="s">
        <v>119</v>
      </c>
      <c r="J518" s="49"/>
      <c r="K518" s="48">
        <v>38288</v>
      </c>
      <c r="L518" s="48">
        <f t="shared" si="122"/>
        <v>38318</v>
      </c>
      <c r="M518" s="39" t="s">
        <v>101</v>
      </c>
      <c r="N518" s="38"/>
      <c r="O518" s="37">
        <v>38275</v>
      </c>
      <c r="P518" s="9"/>
    </row>
    <row r="519" spans="2:16" s="1" customFormat="1" ht="13.5" thickBot="1">
      <c r="B519" s="58">
        <f t="shared" si="121"/>
        <v>35</v>
      </c>
      <c r="C519" s="57" t="s">
        <v>124</v>
      </c>
      <c r="D519" s="53" t="s">
        <v>123</v>
      </c>
      <c r="E519" s="53" t="s">
        <v>122</v>
      </c>
      <c r="F519" s="56" t="s">
        <v>121</v>
      </c>
      <c r="G519" s="56" t="s">
        <v>120</v>
      </c>
      <c r="H519" s="56" t="s">
        <v>119</v>
      </c>
      <c r="I519" s="56" t="s">
        <v>115</v>
      </c>
      <c r="J519" s="55"/>
      <c r="K519" s="54">
        <v>38292</v>
      </c>
      <c r="L519" s="54">
        <f t="shared" si="122"/>
        <v>38322</v>
      </c>
      <c r="M519" s="53" t="s">
        <v>101</v>
      </c>
      <c r="N519" s="52"/>
      <c r="O519" s="51">
        <v>38275</v>
      </c>
      <c r="P519" s="9"/>
    </row>
    <row r="520" spans="2:16" s="1" customFormat="1" ht="13.5" thickTop="1">
      <c r="B520" s="47">
        <f t="shared" si="121"/>
        <v>36</v>
      </c>
      <c r="C520" s="10" t="s">
        <v>118</v>
      </c>
      <c r="D520" s="39" t="s">
        <v>117</v>
      </c>
      <c r="E520" s="39" t="s">
        <v>116</v>
      </c>
      <c r="F520" s="50" t="s">
        <v>115</v>
      </c>
      <c r="G520" s="50" t="s">
        <v>111</v>
      </c>
      <c r="H520" s="50" t="s">
        <v>107</v>
      </c>
      <c r="I520" s="50" t="s">
        <v>106</v>
      </c>
      <c r="J520" s="49"/>
      <c r="K520" s="48">
        <v>38306</v>
      </c>
      <c r="L520" s="48">
        <f t="shared" si="122"/>
        <v>38336</v>
      </c>
      <c r="M520" s="39" t="s">
        <v>101</v>
      </c>
      <c r="N520" s="11"/>
      <c r="O520" s="37">
        <v>38300</v>
      </c>
      <c r="P520" s="9"/>
    </row>
    <row r="521" spans="2:16" s="1" customFormat="1" ht="12.75">
      <c r="B521" s="47">
        <f t="shared" si="121"/>
        <v>37</v>
      </c>
      <c r="C521" s="10" t="s">
        <v>39</v>
      </c>
      <c r="D521" s="39" t="s">
        <v>38</v>
      </c>
      <c r="E521" s="39" t="s">
        <v>37</v>
      </c>
      <c r="F521" s="50" t="s">
        <v>115</v>
      </c>
      <c r="G521" s="50" t="s">
        <v>111</v>
      </c>
      <c r="H521" s="50" t="s">
        <v>107</v>
      </c>
      <c r="I521" s="50" t="s">
        <v>106</v>
      </c>
      <c r="J521" s="49"/>
      <c r="K521" s="48">
        <v>38313</v>
      </c>
      <c r="L521" s="48">
        <f t="shared" si="122"/>
        <v>38343</v>
      </c>
      <c r="M521" s="39" t="s">
        <v>101</v>
      </c>
      <c r="N521" s="11"/>
      <c r="O521" s="37">
        <v>38300</v>
      </c>
      <c r="P521" s="9"/>
    </row>
    <row r="522" spans="2:16" s="1" customFormat="1" ht="12.75">
      <c r="B522" s="47">
        <f t="shared" si="121"/>
        <v>38</v>
      </c>
      <c r="C522" s="10" t="s">
        <v>114</v>
      </c>
      <c r="D522" s="39" t="s">
        <v>113</v>
      </c>
      <c r="E522" s="39" t="s">
        <v>112</v>
      </c>
      <c r="F522" s="50" t="s">
        <v>111</v>
      </c>
      <c r="G522" s="50" t="s">
        <v>107</v>
      </c>
      <c r="H522" s="50" t="s">
        <v>106</v>
      </c>
      <c r="I522" s="50" t="s">
        <v>105</v>
      </c>
      <c r="J522" s="49"/>
      <c r="K522" s="48">
        <v>38320</v>
      </c>
      <c r="L522" s="48">
        <f t="shared" si="122"/>
        <v>38350</v>
      </c>
      <c r="M522" s="39" t="s">
        <v>101</v>
      </c>
      <c r="N522" s="11"/>
      <c r="O522" s="37">
        <v>38300</v>
      </c>
      <c r="P522" s="9"/>
    </row>
    <row r="523" spans="2:16" s="1" customFormat="1" ht="12.75">
      <c r="B523" s="47">
        <f t="shared" si="121"/>
        <v>39</v>
      </c>
      <c r="C523" s="10" t="s">
        <v>110</v>
      </c>
      <c r="D523" s="39" t="s">
        <v>109</v>
      </c>
      <c r="E523" s="39" t="s">
        <v>108</v>
      </c>
      <c r="F523" s="50" t="s">
        <v>107</v>
      </c>
      <c r="G523" s="50" t="s">
        <v>106</v>
      </c>
      <c r="H523" s="50" t="s">
        <v>105</v>
      </c>
      <c r="I523" s="50" t="s">
        <v>104</v>
      </c>
      <c r="J523" s="49"/>
      <c r="K523" s="48">
        <v>38327</v>
      </c>
      <c r="L523" s="48">
        <f t="shared" si="122"/>
        <v>38357</v>
      </c>
      <c r="M523" s="39" t="s">
        <v>101</v>
      </c>
      <c r="N523" s="11"/>
      <c r="O523" s="37">
        <v>38300</v>
      </c>
      <c r="P523" s="9"/>
    </row>
    <row r="524" spans="2:16" s="1" customFormat="1" ht="12.75">
      <c r="B524" s="47">
        <f t="shared" si="121"/>
        <v>40</v>
      </c>
      <c r="C524" s="46" t="s">
        <v>54</v>
      </c>
      <c r="D524" s="39" t="s">
        <v>53</v>
      </c>
      <c r="E524" s="39" t="s">
        <v>52</v>
      </c>
      <c r="F524" s="1044" t="s">
        <v>103</v>
      </c>
      <c r="G524" s="1044"/>
      <c r="H524" s="1044" t="s">
        <v>102</v>
      </c>
      <c r="I524" s="1044"/>
      <c r="J524" s="45"/>
      <c r="K524" s="40">
        <v>38307</v>
      </c>
      <c r="L524" s="40">
        <f t="shared" si="122"/>
        <v>38337</v>
      </c>
      <c r="M524" s="39" t="s">
        <v>101</v>
      </c>
      <c r="N524" s="11"/>
      <c r="O524" s="37">
        <v>38300</v>
      </c>
      <c r="P524" s="9"/>
    </row>
    <row r="525" spans="2:16" s="1" customFormat="1" ht="12.75">
      <c r="B525" s="44"/>
      <c r="C525" s="43"/>
      <c r="D525" s="39"/>
      <c r="E525" s="39"/>
      <c r="F525" s="42"/>
      <c r="G525" s="42"/>
      <c r="H525" s="42"/>
      <c r="I525" s="42"/>
      <c r="J525" s="41"/>
      <c r="K525" s="40"/>
      <c r="L525" s="40"/>
      <c r="M525" s="39"/>
      <c r="N525" s="38"/>
      <c r="O525" s="37"/>
      <c r="P525" s="36"/>
    </row>
    <row r="526" spans="2:16" s="1" customFormat="1" ht="12.75">
      <c r="B526" s="33" t="s">
        <v>100</v>
      </c>
      <c r="C526" s="33" t="s">
        <v>99</v>
      </c>
      <c r="D526" s="1042" t="s">
        <v>98</v>
      </c>
      <c r="E526" s="1042"/>
      <c r="F526" s="33" t="s">
        <v>97</v>
      </c>
      <c r="G526" s="33" t="s">
        <v>96</v>
      </c>
      <c r="H526" s="33" t="s">
        <v>95</v>
      </c>
      <c r="I526" s="33" t="s">
        <v>94</v>
      </c>
      <c r="J526" s="35"/>
      <c r="K526" s="33" t="s">
        <v>93</v>
      </c>
      <c r="L526" s="33" t="s">
        <v>92</v>
      </c>
      <c r="M526" s="33" t="s">
        <v>91</v>
      </c>
      <c r="N526" s="34" t="s">
        <v>90</v>
      </c>
      <c r="O526" s="33" t="s">
        <v>89</v>
      </c>
      <c r="P526" s="32"/>
    </row>
    <row r="527" spans="2:16" s="1" customFormat="1" ht="12.75">
      <c r="B527" s="10">
        <v>1</v>
      </c>
      <c r="C527" s="28" t="s">
        <v>88</v>
      </c>
      <c r="D527" s="24" t="s">
        <v>87</v>
      </c>
      <c r="E527" s="24" t="s">
        <v>86</v>
      </c>
      <c r="F527" s="1047">
        <v>37653</v>
      </c>
      <c r="G527" s="1047"/>
      <c r="H527" s="1047"/>
      <c r="I527" s="1047"/>
      <c r="J527" s="31"/>
      <c r="K527" s="29"/>
      <c r="L527" s="29"/>
      <c r="M527" s="1" t="s">
        <v>12</v>
      </c>
      <c r="N527" s="11"/>
      <c r="O527" s="10"/>
      <c r="P527" s="9"/>
    </row>
    <row r="528" spans="2:16" s="1" customFormat="1" ht="12.75">
      <c r="B528" s="10">
        <v>2</v>
      </c>
      <c r="C528" s="28" t="s">
        <v>85</v>
      </c>
      <c r="D528" s="24" t="s">
        <v>84</v>
      </c>
      <c r="E528" s="24" t="s">
        <v>83</v>
      </c>
      <c r="F528" s="10" t="s">
        <v>82</v>
      </c>
      <c r="G528" s="10" t="s">
        <v>81</v>
      </c>
      <c r="H528" s="10" t="s">
        <v>75</v>
      </c>
      <c r="I528" s="10" t="s">
        <v>74</v>
      </c>
      <c r="J528" s="27"/>
      <c r="K528" s="10"/>
      <c r="L528" s="10"/>
      <c r="M528" s="1" t="s">
        <v>12</v>
      </c>
      <c r="N528" s="11"/>
      <c r="O528" s="10"/>
      <c r="P528" s="9"/>
    </row>
    <row r="529" spans="1:17" s="1" customFormat="1" ht="12.75">
      <c r="B529" s="10">
        <v>3</v>
      </c>
      <c r="C529" s="28" t="s">
        <v>80</v>
      </c>
      <c r="D529" s="24" t="s">
        <v>79</v>
      </c>
      <c r="E529" s="24" t="s">
        <v>78</v>
      </c>
      <c r="F529" s="1061">
        <v>37653</v>
      </c>
      <c r="G529" s="1061"/>
      <c r="H529" s="1061"/>
      <c r="I529" s="1061"/>
      <c r="J529" s="30"/>
      <c r="K529" s="29"/>
      <c r="L529" s="29"/>
      <c r="M529" s="1" t="s">
        <v>12</v>
      </c>
      <c r="N529" s="11"/>
      <c r="O529" s="10"/>
      <c r="P529" s="9"/>
    </row>
    <row r="530" spans="1:17" s="1" customFormat="1" ht="12.75">
      <c r="B530" s="10">
        <v>4</v>
      </c>
      <c r="C530" s="10" t="s">
        <v>77</v>
      </c>
      <c r="D530" s="24" t="s">
        <v>53</v>
      </c>
      <c r="E530" s="24" t="s">
        <v>76</v>
      </c>
      <c r="F530" s="10" t="s">
        <v>75</v>
      </c>
      <c r="G530" s="10" t="s">
        <v>74</v>
      </c>
      <c r="H530" s="10" t="s">
        <v>73</v>
      </c>
      <c r="I530" s="10" t="s">
        <v>72</v>
      </c>
      <c r="J530" s="27"/>
      <c r="K530" s="10"/>
      <c r="L530" s="10"/>
      <c r="M530" s="1" t="s">
        <v>12</v>
      </c>
      <c r="N530" s="11"/>
      <c r="O530" s="10"/>
      <c r="P530" s="9"/>
    </row>
    <row r="531" spans="1:17" s="1" customFormat="1" ht="12.75">
      <c r="B531" s="10">
        <v>5</v>
      </c>
      <c r="C531" s="10" t="s">
        <v>71</v>
      </c>
      <c r="D531" s="24" t="s">
        <v>6</v>
      </c>
      <c r="E531" s="24" t="s">
        <v>70</v>
      </c>
      <c r="F531" s="10" t="s">
        <v>62</v>
      </c>
      <c r="G531" s="10" t="s">
        <v>61</v>
      </c>
      <c r="H531" s="10" t="s">
        <v>60</v>
      </c>
      <c r="I531" s="10" t="s">
        <v>59</v>
      </c>
      <c r="J531" s="27"/>
      <c r="K531" s="10"/>
      <c r="L531" s="10"/>
      <c r="M531" s="1" t="s">
        <v>12</v>
      </c>
      <c r="N531" s="11"/>
      <c r="O531" s="10"/>
      <c r="P531" s="9"/>
    </row>
    <row r="532" spans="1:17" s="1" customFormat="1" ht="12.75">
      <c r="B532" s="10">
        <v>6</v>
      </c>
      <c r="C532" s="25" t="s">
        <v>23</v>
      </c>
      <c r="D532" s="24" t="s">
        <v>22</v>
      </c>
      <c r="E532" s="24" t="s">
        <v>21</v>
      </c>
      <c r="F532" s="1041" t="s">
        <v>69</v>
      </c>
      <c r="G532" s="1041"/>
      <c r="H532" s="1041"/>
      <c r="I532" s="1041"/>
      <c r="J532" s="23"/>
      <c r="K532" s="22"/>
      <c r="L532" s="22"/>
      <c r="M532" s="1" t="s">
        <v>68</v>
      </c>
      <c r="N532" s="11"/>
      <c r="O532" s="10"/>
      <c r="P532" s="9"/>
    </row>
    <row r="533" spans="1:17" s="1" customFormat="1" ht="12.75">
      <c r="B533" s="10">
        <v>7</v>
      </c>
      <c r="C533" s="28" t="s">
        <v>67</v>
      </c>
      <c r="D533" s="24" t="s">
        <v>66</v>
      </c>
      <c r="E533" s="24" t="s">
        <v>65</v>
      </c>
      <c r="F533" s="10" t="s">
        <v>62</v>
      </c>
      <c r="G533" s="10" t="s">
        <v>61</v>
      </c>
      <c r="H533" s="10" t="s">
        <v>60</v>
      </c>
      <c r="I533" s="10" t="s">
        <v>59</v>
      </c>
      <c r="J533" s="27"/>
      <c r="K533" s="10"/>
      <c r="L533" s="10"/>
      <c r="M533" s="1" t="s">
        <v>12</v>
      </c>
      <c r="N533" s="11"/>
      <c r="O533" s="10"/>
      <c r="P533" s="9"/>
    </row>
    <row r="534" spans="1:17" s="1" customFormat="1" ht="12.75">
      <c r="B534" s="10">
        <v>8</v>
      </c>
      <c r="C534" s="28" t="s">
        <v>64</v>
      </c>
      <c r="D534" s="24" t="s">
        <v>53</v>
      </c>
      <c r="E534" s="24" t="s">
        <v>63</v>
      </c>
      <c r="F534" s="10" t="s">
        <v>62</v>
      </c>
      <c r="G534" s="10" t="s">
        <v>61</v>
      </c>
      <c r="H534" s="10" t="s">
        <v>60</v>
      </c>
      <c r="I534" s="10" t="s">
        <v>59</v>
      </c>
      <c r="J534" s="27"/>
      <c r="K534" s="10"/>
      <c r="L534" s="10"/>
      <c r="M534" s="1" t="s">
        <v>12</v>
      </c>
      <c r="N534" s="11"/>
      <c r="O534" s="10"/>
      <c r="P534" s="9"/>
    </row>
    <row r="535" spans="1:17">
      <c r="A535" s="1"/>
      <c r="B535" s="10">
        <v>9</v>
      </c>
      <c r="C535" s="25" t="s">
        <v>58</v>
      </c>
      <c r="D535" s="24" t="s">
        <v>57</v>
      </c>
      <c r="E535" s="24" t="s">
        <v>56</v>
      </c>
      <c r="F535" s="1041" t="s">
        <v>55</v>
      </c>
      <c r="G535" s="1041"/>
      <c r="H535" s="1041"/>
      <c r="I535" s="1041"/>
      <c r="J535" s="23"/>
      <c r="K535" s="22"/>
      <c r="L535" s="22"/>
      <c r="M535" s="1" t="s">
        <v>12</v>
      </c>
      <c r="Q535" s="1"/>
    </row>
    <row r="536" spans="1:17">
      <c r="A536" s="1"/>
      <c r="B536" s="10">
        <v>10</v>
      </c>
      <c r="C536" s="25" t="s">
        <v>54</v>
      </c>
      <c r="D536" s="24" t="s">
        <v>53</v>
      </c>
      <c r="E536" s="24" t="s">
        <v>52</v>
      </c>
      <c r="F536" s="1041" t="s">
        <v>51</v>
      </c>
      <c r="G536" s="1041"/>
      <c r="H536" s="1041"/>
      <c r="I536" s="1041"/>
      <c r="J536" s="23"/>
      <c r="K536" s="22"/>
      <c r="L536" s="22"/>
      <c r="M536" s="1" t="s">
        <v>12</v>
      </c>
      <c r="Q536" s="1"/>
    </row>
    <row r="537" spans="1:17">
      <c r="A537" s="1"/>
      <c r="B537" s="10">
        <v>11</v>
      </c>
      <c r="C537" s="10" t="s">
        <v>50</v>
      </c>
      <c r="D537" s="24" t="s">
        <v>49</v>
      </c>
      <c r="E537" s="24" t="s">
        <v>48</v>
      </c>
      <c r="F537" s="10" t="s">
        <v>47</v>
      </c>
      <c r="G537" s="10" t="s">
        <v>46</v>
      </c>
      <c r="H537" s="10" t="s">
        <v>45</v>
      </c>
      <c r="I537" s="10" t="s">
        <v>44</v>
      </c>
      <c r="J537" s="27"/>
      <c r="K537" s="10"/>
      <c r="L537" s="10"/>
      <c r="M537" s="1" t="s">
        <v>12</v>
      </c>
      <c r="Q537" s="1"/>
    </row>
    <row r="538" spans="1:17">
      <c r="A538" s="1"/>
      <c r="B538" s="10">
        <v>12</v>
      </c>
      <c r="C538" s="10" t="s">
        <v>43</v>
      </c>
      <c r="D538" s="1" t="s">
        <v>42</v>
      </c>
      <c r="E538" s="1" t="s">
        <v>41</v>
      </c>
      <c r="F538" s="10" t="s">
        <v>40</v>
      </c>
      <c r="G538" s="10" t="s">
        <v>33</v>
      </c>
      <c r="H538" s="10" t="s">
        <v>32</v>
      </c>
      <c r="I538" s="10" t="s">
        <v>31</v>
      </c>
      <c r="J538" s="27"/>
      <c r="K538" s="10"/>
      <c r="L538" s="10"/>
      <c r="M538" s="1" t="s">
        <v>12</v>
      </c>
      <c r="Q538" s="1"/>
    </row>
    <row r="539" spans="1:17">
      <c r="A539" s="1"/>
      <c r="B539" s="10">
        <v>13</v>
      </c>
      <c r="C539" s="10" t="s">
        <v>39</v>
      </c>
      <c r="D539" s="1" t="s">
        <v>38</v>
      </c>
      <c r="E539" s="1" t="s">
        <v>37</v>
      </c>
      <c r="F539" s="10" t="s">
        <v>33</v>
      </c>
      <c r="G539" s="10" t="s">
        <v>32</v>
      </c>
      <c r="H539" s="10" t="s">
        <v>32</v>
      </c>
      <c r="I539" s="10" t="s">
        <v>27</v>
      </c>
      <c r="J539" s="27"/>
      <c r="K539" s="10"/>
      <c r="L539" s="10"/>
      <c r="M539" s="1" t="s">
        <v>12</v>
      </c>
      <c r="Q539" s="1"/>
    </row>
    <row r="540" spans="1:17">
      <c r="A540" s="1"/>
      <c r="B540" s="10">
        <v>14</v>
      </c>
      <c r="C540" s="28" t="s">
        <v>36</v>
      </c>
      <c r="D540" s="1" t="s">
        <v>35</v>
      </c>
      <c r="E540" s="1" t="s">
        <v>34</v>
      </c>
      <c r="F540" s="10" t="s">
        <v>33</v>
      </c>
      <c r="G540" s="10" t="s">
        <v>32</v>
      </c>
      <c r="H540" s="10" t="s">
        <v>31</v>
      </c>
      <c r="I540" s="10" t="s">
        <v>27</v>
      </c>
      <c r="J540" s="27"/>
      <c r="K540" s="10"/>
      <c r="L540" s="10"/>
      <c r="M540" s="1" t="s">
        <v>12</v>
      </c>
      <c r="Q540" s="1"/>
    </row>
    <row r="541" spans="1:17">
      <c r="A541" s="1"/>
      <c r="B541" s="10">
        <v>15</v>
      </c>
      <c r="C541" s="10" t="s">
        <v>30</v>
      </c>
      <c r="D541" s="1" t="s">
        <v>29</v>
      </c>
      <c r="E541" s="1" t="s">
        <v>28</v>
      </c>
      <c r="F541" s="10" t="s">
        <v>27</v>
      </c>
      <c r="G541" s="10" t="s">
        <v>26</v>
      </c>
      <c r="H541" s="10" t="s">
        <v>25</v>
      </c>
      <c r="I541" s="10" t="s">
        <v>24</v>
      </c>
      <c r="J541" s="27"/>
      <c r="K541" s="10"/>
      <c r="L541" s="10"/>
      <c r="M541" s="1" t="s">
        <v>12</v>
      </c>
      <c r="N541" s="26"/>
      <c r="Q541" s="1"/>
    </row>
    <row r="542" spans="1:17">
      <c r="A542" s="1"/>
      <c r="B542" s="10">
        <v>16</v>
      </c>
      <c r="C542" s="25" t="s">
        <v>23</v>
      </c>
      <c r="D542" s="24" t="s">
        <v>22</v>
      </c>
      <c r="E542" s="24" t="s">
        <v>21</v>
      </c>
      <c r="F542" s="1041" t="s">
        <v>20</v>
      </c>
      <c r="G542" s="1041"/>
      <c r="H542" s="1041"/>
      <c r="I542" s="1041"/>
      <c r="J542" s="23"/>
      <c r="K542" s="22"/>
      <c r="L542" s="22"/>
      <c r="M542" s="1" t="s">
        <v>12</v>
      </c>
      <c r="N542" s="1"/>
      <c r="O542" s="1"/>
      <c r="P542" s="1"/>
      <c r="Q542" s="1"/>
    </row>
    <row r="543" spans="1:17">
      <c r="A543" s="1"/>
      <c r="B543" s="10">
        <v>17</v>
      </c>
      <c r="C543" s="25" t="s">
        <v>19</v>
      </c>
      <c r="D543" s="24" t="s">
        <v>18</v>
      </c>
      <c r="E543" s="24" t="s">
        <v>17</v>
      </c>
      <c r="F543" s="1041" t="s">
        <v>13</v>
      </c>
      <c r="G543" s="1041"/>
      <c r="H543" s="1041"/>
      <c r="I543" s="1041"/>
      <c r="J543" s="23"/>
      <c r="K543" s="22"/>
      <c r="L543" s="22"/>
      <c r="M543" s="1" t="s">
        <v>12</v>
      </c>
      <c r="N543" s="1"/>
      <c r="O543" s="1"/>
      <c r="P543" s="1"/>
      <c r="Q543" s="1"/>
    </row>
    <row r="544" spans="1:17">
      <c r="A544" s="1"/>
      <c r="B544" s="10">
        <v>18</v>
      </c>
      <c r="C544" s="25" t="s">
        <v>16</v>
      </c>
      <c r="D544" s="24" t="s">
        <v>15</v>
      </c>
      <c r="E544" s="24" t="s">
        <v>14</v>
      </c>
      <c r="F544" s="1041" t="s">
        <v>13</v>
      </c>
      <c r="G544" s="1041"/>
      <c r="H544" s="1041"/>
      <c r="I544" s="1041"/>
      <c r="J544" s="23"/>
      <c r="K544" s="22"/>
      <c r="L544" s="22"/>
      <c r="M544" s="1" t="s">
        <v>12</v>
      </c>
      <c r="N544" s="1"/>
      <c r="O544" s="1"/>
      <c r="P544" s="1"/>
      <c r="Q544" s="1"/>
    </row>
    <row r="545" spans="1:17">
      <c r="A545" s="1"/>
      <c r="B545" s="10">
        <v>19</v>
      </c>
      <c r="C545" s="19" t="s">
        <v>11</v>
      </c>
      <c r="D545" s="21" t="s">
        <v>10</v>
      </c>
      <c r="E545" s="21" t="s">
        <v>9</v>
      </c>
      <c r="F545" s="19" t="s">
        <v>8</v>
      </c>
      <c r="G545" s="19"/>
      <c r="H545" s="19"/>
      <c r="I545" s="19"/>
      <c r="J545" s="20"/>
      <c r="K545" s="19"/>
      <c r="L545" s="19"/>
      <c r="M545" s="18" t="s">
        <v>0</v>
      </c>
      <c r="N545" s="1"/>
      <c r="O545" s="1"/>
      <c r="P545" s="1"/>
      <c r="Q545" s="1"/>
    </row>
    <row r="546" spans="1:17" ht="16.5" thickBot="1">
      <c r="A546" s="1"/>
      <c r="B546" s="17">
        <v>20</v>
      </c>
      <c r="C546" s="17" t="s">
        <v>7</v>
      </c>
      <c r="D546" s="14" t="s">
        <v>6</v>
      </c>
      <c r="E546" s="14" t="s">
        <v>5</v>
      </c>
      <c r="F546" s="17" t="s">
        <v>4</v>
      </c>
      <c r="G546" s="17" t="s">
        <v>3</v>
      </c>
      <c r="H546" s="17" t="s">
        <v>2</v>
      </c>
      <c r="I546" s="15" t="s">
        <v>1</v>
      </c>
      <c r="J546" s="16"/>
      <c r="K546" s="15"/>
      <c r="L546" s="15"/>
      <c r="M546" s="14" t="s">
        <v>0</v>
      </c>
      <c r="N546" s="1"/>
      <c r="O546" s="1"/>
      <c r="P546" s="1"/>
      <c r="Q546" s="1"/>
    </row>
    <row r="547" spans="1:17" ht="15.75" thickTop="1">
      <c r="A547" s="1"/>
      <c r="N547" s="1"/>
      <c r="O547" s="1"/>
      <c r="P547" s="1"/>
      <c r="Q547" s="1"/>
    </row>
  </sheetData>
  <mergeCells count="810">
    <mergeCell ref="R60:V60"/>
    <mergeCell ref="V33:V36"/>
    <mergeCell ref="V37:V40"/>
    <mergeCell ref="V41:V45"/>
    <mergeCell ref="V46:V49"/>
    <mergeCell ref="V50:V53"/>
    <mergeCell ref="V54:V58"/>
    <mergeCell ref="R3:V4"/>
    <mergeCell ref="R5:V5"/>
    <mergeCell ref="V7:V10"/>
    <mergeCell ref="V11:V14"/>
    <mergeCell ref="V15:V19"/>
    <mergeCell ref="V20:V23"/>
    <mergeCell ref="AB50:AB53"/>
    <mergeCell ref="AB54:AB58"/>
    <mergeCell ref="X60:AB60"/>
    <mergeCell ref="X3:AB4"/>
    <mergeCell ref="X5:AB5"/>
    <mergeCell ref="AB7:AB10"/>
    <mergeCell ref="AB11:AB14"/>
    <mergeCell ref="AB15:AB19"/>
    <mergeCell ref="AB20:AB23"/>
    <mergeCell ref="AB46:AB49"/>
    <mergeCell ref="BD11:BD14"/>
    <mergeCell ref="BI11:BI14"/>
    <mergeCell ref="BX11:BX14"/>
    <mergeCell ref="AY15:AY19"/>
    <mergeCell ref="BD15:BD19"/>
    <mergeCell ref="BI15:BI19"/>
    <mergeCell ref="BX15:BX18"/>
    <mergeCell ref="BX19:BX23"/>
    <mergeCell ref="AN7:AN11"/>
    <mergeCell ref="AT7:AT11"/>
    <mergeCell ref="AY7:AY10"/>
    <mergeCell ref="BD7:BD10"/>
    <mergeCell ref="BI7:BI10"/>
    <mergeCell ref="AN16:AN19"/>
    <mergeCell ref="BN7:BN11"/>
    <mergeCell ref="BS7:BS11"/>
    <mergeCell ref="BX7:BX10"/>
    <mergeCell ref="AN12:AN15"/>
    <mergeCell ref="AT16:AT19"/>
    <mergeCell ref="BS16:BS19"/>
    <mergeCell ref="AT12:AT15"/>
    <mergeCell ref="BN16:BN19"/>
    <mergeCell ref="BN12:BN15"/>
    <mergeCell ref="AY20:AY23"/>
    <mergeCell ref="AN20:AN24"/>
    <mergeCell ref="AY11:AY14"/>
    <mergeCell ref="AT20:AT23"/>
    <mergeCell ref="DT3:EB4"/>
    <mergeCell ref="ED3:EL4"/>
    <mergeCell ref="EN3:EV4"/>
    <mergeCell ref="CE3:CM4"/>
    <mergeCell ref="CP3:CX4"/>
    <mergeCell ref="CZ3:DH4"/>
    <mergeCell ref="DJ3:DR4"/>
    <mergeCell ref="CH7:CH11"/>
    <mergeCell ref="CM7:CM10"/>
    <mergeCell ref="CU5:CX5"/>
    <mergeCell ref="CZ5:DC5"/>
    <mergeCell ref="DE5:DH5"/>
    <mergeCell ref="DJ5:DM5"/>
    <mergeCell ref="CE5:CH5"/>
    <mergeCell ref="DW7:DW10"/>
    <mergeCell ref="CX11:CX14"/>
    <mergeCell ref="DC11:DC14"/>
    <mergeCell ref="DM11:DM14"/>
    <mergeCell ref="DW11:DW14"/>
    <mergeCell ref="DH12:DH15"/>
    <mergeCell ref="DR12:DR15"/>
    <mergeCell ref="BP3:BS4"/>
    <mergeCell ref="BU3:CC4"/>
    <mergeCell ref="AJ3:AN4"/>
    <mergeCell ref="AP3:AT4"/>
    <mergeCell ref="AV3:AY4"/>
    <mergeCell ref="BA3:BD4"/>
    <mergeCell ref="BF3:BI4"/>
    <mergeCell ref="BK3:BN4"/>
    <mergeCell ref="AJ5:AN5"/>
    <mergeCell ref="AP5:AT5"/>
    <mergeCell ref="AV5:AY5"/>
    <mergeCell ref="BA5:BD5"/>
    <mergeCell ref="BF5:BI5"/>
    <mergeCell ref="BK5:BN5"/>
    <mergeCell ref="BU5:BX5"/>
    <mergeCell ref="BZ5:CC5"/>
    <mergeCell ref="EI5:EL5"/>
    <mergeCell ref="EN5:EQ5"/>
    <mergeCell ref="ES5:EV5"/>
    <mergeCell ref="DO5:DR5"/>
    <mergeCell ref="DT5:DW5"/>
    <mergeCell ref="EB7:EB11"/>
    <mergeCell ref="EG7:EG11"/>
    <mergeCell ref="EL7:EL10"/>
    <mergeCell ref="CH25:CH28"/>
    <mergeCell ref="CJ5:CM5"/>
    <mergeCell ref="EV15:EV19"/>
    <mergeCell ref="EB12:EB15"/>
    <mergeCell ref="EG16:EG19"/>
    <mergeCell ref="EG12:EG15"/>
    <mergeCell ref="DC20:DC23"/>
    <mergeCell ref="DH20:DH24"/>
    <mergeCell ref="DM20:DM23"/>
    <mergeCell ref="DR20:DR24"/>
    <mergeCell ref="DW15:DW19"/>
    <mergeCell ref="DY5:EB5"/>
    <mergeCell ref="ED5:EG5"/>
    <mergeCell ref="EQ7:EQ11"/>
    <mergeCell ref="DH7:DH11"/>
    <mergeCell ref="DM7:DM10"/>
    <mergeCell ref="CC16:CC19"/>
    <mergeCell ref="CC12:CC15"/>
    <mergeCell ref="CH12:CH15"/>
    <mergeCell ref="CN5:CN60"/>
    <mergeCell ref="CP5:CS5"/>
    <mergeCell ref="CM24:CM28"/>
    <mergeCell ref="BP5:BS5"/>
    <mergeCell ref="CM11:CM15"/>
    <mergeCell ref="CP60:CS60"/>
    <mergeCell ref="CS20:CS23"/>
    <mergeCell ref="BS24:BS28"/>
    <mergeCell ref="BX24:BX27"/>
    <mergeCell ref="CC24:CC28"/>
    <mergeCell ref="BS20:BS23"/>
    <mergeCell ref="CC37:CC41"/>
    <mergeCell ref="CH37:CH41"/>
    <mergeCell ref="CS37:CS41"/>
    <mergeCell ref="BS33:BS36"/>
    <mergeCell ref="BX33:BX36"/>
    <mergeCell ref="CC33:CC36"/>
    <mergeCell ref="EV11:EV14"/>
    <mergeCell ref="DH16:DH19"/>
    <mergeCell ref="EV24:EV27"/>
    <mergeCell ref="DH25:DH28"/>
    <mergeCell ref="DR25:DR28"/>
    <mergeCell ref="EB25:EB28"/>
    <mergeCell ref="EL20:EL23"/>
    <mergeCell ref="EV20:EV23"/>
    <mergeCell ref="EL28:EL32"/>
    <mergeCell ref="DW20:DW23"/>
    <mergeCell ref="EB20:EB24"/>
    <mergeCell ref="EG20:EG24"/>
    <mergeCell ref="DH29:DH33"/>
    <mergeCell ref="DR29:DR32"/>
    <mergeCell ref="EB29:EB32"/>
    <mergeCell ref="EL24:EL27"/>
    <mergeCell ref="EQ33:EQ36"/>
    <mergeCell ref="DH34:DH37"/>
    <mergeCell ref="EV7:EV10"/>
    <mergeCell ref="EL11:EL14"/>
    <mergeCell ref="EL15:EL19"/>
    <mergeCell ref="DW24:DW27"/>
    <mergeCell ref="DR16:DR19"/>
    <mergeCell ref="DM15:DM19"/>
    <mergeCell ref="AB24:AB27"/>
    <mergeCell ref="AB28:AB32"/>
    <mergeCell ref="AB33:AB36"/>
    <mergeCell ref="EG29:EG32"/>
    <mergeCell ref="AN29:AN32"/>
    <mergeCell ref="AT29:AT32"/>
    <mergeCell ref="AY29:AY32"/>
    <mergeCell ref="BD29:BD32"/>
    <mergeCell ref="BN29:BN32"/>
    <mergeCell ref="BS29:BS32"/>
    <mergeCell ref="BI28:BI32"/>
    <mergeCell ref="CX28:CX32"/>
    <mergeCell ref="DM28:DM32"/>
    <mergeCell ref="DW28:DW32"/>
    <mergeCell ref="AN25:AN28"/>
    <mergeCell ref="CC29:CC32"/>
    <mergeCell ref="DC24:DC28"/>
    <mergeCell ref="DM24:DM27"/>
    <mergeCell ref="D48:E48"/>
    <mergeCell ref="F48:I48"/>
    <mergeCell ref="AN33:AN36"/>
    <mergeCell ref="AT33:AT36"/>
    <mergeCell ref="EQ12:EQ15"/>
    <mergeCell ref="EQ20:EQ24"/>
    <mergeCell ref="CS11:CS15"/>
    <mergeCell ref="CS16:CS19"/>
    <mergeCell ref="CX15:CX19"/>
    <mergeCell ref="DC15:DC19"/>
    <mergeCell ref="DR7:DR11"/>
    <mergeCell ref="CX7:CX10"/>
    <mergeCell ref="DC7:DC10"/>
    <mergeCell ref="EQ16:EQ19"/>
    <mergeCell ref="BS12:BS15"/>
    <mergeCell ref="CC7:CC11"/>
    <mergeCell ref="CS7:CS10"/>
    <mergeCell ref="CH16:CH19"/>
    <mergeCell ref="CM16:CM19"/>
    <mergeCell ref="EB16:EB19"/>
    <mergeCell ref="AY33:AY36"/>
    <mergeCell ref="BD33:BD36"/>
    <mergeCell ref="BI33:BI36"/>
    <mergeCell ref="BN33:BN36"/>
    <mergeCell ref="C44:M44"/>
    <mergeCell ref="D45:E45"/>
    <mergeCell ref="F45:I45"/>
    <mergeCell ref="V28:V32"/>
    <mergeCell ref="F46:I46"/>
    <mergeCell ref="D46:E46"/>
    <mergeCell ref="AB37:AB40"/>
    <mergeCell ref="AB41:AB45"/>
    <mergeCell ref="AH41:AH45"/>
    <mergeCell ref="EV46:EV49"/>
    <mergeCell ref="EQ29:EQ32"/>
    <mergeCell ref="EV42:EV45"/>
    <mergeCell ref="EV33:EV36"/>
    <mergeCell ref="CM33:CM36"/>
    <mergeCell ref="CS33:CS36"/>
    <mergeCell ref="EQ37:EQ41"/>
    <mergeCell ref="EV37:EV41"/>
    <mergeCell ref="DW33:DW36"/>
    <mergeCell ref="EB33:EB36"/>
    <mergeCell ref="EG33:EG36"/>
    <mergeCell ref="EL37:EL41"/>
    <mergeCell ref="EG37:EG41"/>
    <mergeCell ref="CX37:CX41"/>
    <mergeCell ref="DC37:DC41"/>
    <mergeCell ref="DM37:DM41"/>
    <mergeCell ref="EV28:EV32"/>
    <mergeCell ref="EG25:EG28"/>
    <mergeCell ref="EQ25:EQ28"/>
    <mergeCell ref="EQ46:EQ50"/>
    <mergeCell ref="DW46:DW49"/>
    <mergeCell ref="EB46:EB50"/>
    <mergeCell ref="EL50:EL54"/>
    <mergeCell ref="EL46:EL49"/>
    <mergeCell ref="DR51:DR54"/>
    <mergeCell ref="EB51:EB54"/>
    <mergeCell ref="EG51:EG54"/>
    <mergeCell ref="EL42:EL45"/>
    <mergeCell ref="EQ42:EQ45"/>
    <mergeCell ref="EL33:EL36"/>
    <mergeCell ref="EG42:EG46"/>
    <mergeCell ref="DM46:DM49"/>
    <mergeCell ref="CH20:CH24"/>
    <mergeCell ref="CM20:CM23"/>
    <mergeCell ref="CX42:CX45"/>
    <mergeCell ref="DM42:DM45"/>
    <mergeCell ref="DR42:DR45"/>
    <mergeCell ref="DH38:DH41"/>
    <mergeCell ref="DM33:DM36"/>
    <mergeCell ref="DR33:DR36"/>
    <mergeCell ref="DR37:DR41"/>
    <mergeCell ref="CH42:CH46"/>
    <mergeCell ref="CM42:CM45"/>
    <mergeCell ref="DC33:DC36"/>
    <mergeCell ref="CX33:CX36"/>
    <mergeCell ref="CH33:CH36"/>
    <mergeCell ref="CS42:CS45"/>
    <mergeCell ref="AT37:AT41"/>
    <mergeCell ref="CC46:CC50"/>
    <mergeCell ref="CC20:CC23"/>
    <mergeCell ref="BX28:BX32"/>
    <mergeCell ref="DW37:DW40"/>
    <mergeCell ref="EB37:EB41"/>
    <mergeCell ref="DW41:DW45"/>
    <mergeCell ref="EB42:EB45"/>
    <mergeCell ref="AT24:AT28"/>
    <mergeCell ref="AY24:AY28"/>
    <mergeCell ref="CX20:CX23"/>
    <mergeCell ref="CX24:CX27"/>
    <mergeCell ref="CS24:CS28"/>
    <mergeCell ref="CH29:CH32"/>
    <mergeCell ref="CM29:CM32"/>
    <mergeCell ref="CS29:CS32"/>
    <mergeCell ref="DC29:DC32"/>
    <mergeCell ref="BD20:BD23"/>
    <mergeCell ref="BI20:BI23"/>
    <mergeCell ref="BN20:BN23"/>
    <mergeCell ref="BD24:BD28"/>
    <mergeCell ref="BI24:BI27"/>
    <mergeCell ref="BN24:BN28"/>
    <mergeCell ref="DC42:DC45"/>
    <mergeCell ref="DC55:DC59"/>
    <mergeCell ref="DH55:DH59"/>
    <mergeCell ref="AH37:AH40"/>
    <mergeCell ref="BD37:BD41"/>
    <mergeCell ref="AN46:AN50"/>
    <mergeCell ref="AY37:AY41"/>
    <mergeCell ref="BI37:BI40"/>
    <mergeCell ref="BN37:BN41"/>
    <mergeCell ref="BS42:BS45"/>
    <mergeCell ref="CC42:CC45"/>
    <mergeCell ref="BN42:BN45"/>
    <mergeCell ref="BS37:BS41"/>
    <mergeCell ref="BX37:BX40"/>
    <mergeCell ref="AN42:AN45"/>
    <mergeCell ref="AT42:AT45"/>
    <mergeCell ref="AY42:AY45"/>
    <mergeCell ref="AT46:AT50"/>
    <mergeCell ref="AN37:AN41"/>
    <mergeCell ref="AT55:AT58"/>
    <mergeCell ref="AY55:AY58"/>
    <mergeCell ref="BD42:BD45"/>
    <mergeCell ref="BI41:BI45"/>
    <mergeCell ref="BX41:BX45"/>
    <mergeCell ref="CM37:CM41"/>
    <mergeCell ref="DM55:DM58"/>
    <mergeCell ref="DR55:DR58"/>
    <mergeCell ref="DW55:DW59"/>
    <mergeCell ref="EB55:EB59"/>
    <mergeCell ref="EG55:EG59"/>
    <mergeCell ref="AH50:AH53"/>
    <mergeCell ref="K60:L60"/>
    <mergeCell ref="DH51:DH54"/>
    <mergeCell ref="CM46:CM50"/>
    <mergeCell ref="CH47:CH50"/>
    <mergeCell ref="AH46:AH49"/>
    <mergeCell ref="DH42:DH46"/>
    <mergeCell ref="AN51:AN54"/>
    <mergeCell ref="AT51:AT54"/>
    <mergeCell ref="BN51:BN54"/>
    <mergeCell ref="BS51:BS54"/>
    <mergeCell ref="CC51:CC54"/>
    <mergeCell ref="CH51:CH54"/>
    <mergeCell ref="BX54:BX59"/>
    <mergeCell ref="AH54:AH58"/>
    <mergeCell ref="AD60:AH60"/>
    <mergeCell ref="K46:L46"/>
    <mergeCell ref="K48:L48"/>
    <mergeCell ref="AN55:AN58"/>
    <mergeCell ref="EV50:EV54"/>
    <mergeCell ref="EQ51:EQ54"/>
    <mergeCell ref="AY46:AY49"/>
    <mergeCell ref="BD46:BD49"/>
    <mergeCell ref="BI46:BI49"/>
    <mergeCell ref="BN46:BN50"/>
    <mergeCell ref="BS46:BS50"/>
    <mergeCell ref="BX46:BX49"/>
    <mergeCell ref="DH47:DH50"/>
    <mergeCell ref="CM51:CM54"/>
    <mergeCell ref="CS51:CS54"/>
    <mergeCell ref="CS46:CS50"/>
    <mergeCell ref="CX46:CX49"/>
    <mergeCell ref="DC46:DC49"/>
    <mergeCell ref="EG47:EG50"/>
    <mergeCell ref="AY50:AY54"/>
    <mergeCell ref="BD50:BD54"/>
    <mergeCell ref="BI50:BI54"/>
    <mergeCell ref="BX50:BX53"/>
    <mergeCell ref="CX50:CX54"/>
    <mergeCell ref="DC50:DC54"/>
    <mergeCell ref="DM50:DM54"/>
    <mergeCell ref="DW50:DW54"/>
    <mergeCell ref="DR46:DR50"/>
    <mergeCell ref="EL55:EL59"/>
    <mergeCell ref="EQ55:EQ58"/>
    <mergeCell ref="EV55:EV58"/>
    <mergeCell ref="AJ60:AN60"/>
    <mergeCell ref="AP60:AT60"/>
    <mergeCell ref="AV60:AY60"/>
    <mergeCell ref="BA60:BD60"/>
    <mergeCell ref="BF60:BI60"/>
    <mergeCell ref="BK60:BN60"/>
    <mergeCell ref="BP60:BS60"/>
    <mergeCell ref="BU60:BX60"/>
    <mergeCell ref="BZ60:CC60"/>
    <mergeCell ref="CM55:CM59"/>
    <mergeCell ref="CS55:CS59"/>
    <mergeCell ref="CX55:CX59"/>
    <mergeCell ref="BD55:BD58"/>
    <mergeCell ref="BI55:BI58"/>
    <mergeCell ref="BN55:BN59"/>
    <mergeCell ref="BS55:BS59"/>
    <mergeCell ref="CC55:CC59"/>
    <mergeCell ref="CH55:CH59"/>
    <mergeCell ref="CU60:CX60"/>
    <mergeCell ref="CE60:CH60"/>
    <mergeCell ref="CJ60:CM60"/>
    <mergeCell ref="K88:L88"/>
    <mergeCell ref="D80:E80"/>
    <mergeCell ref="K86:L86"/>
    <mergeCell ref="C74:M74"/>
    <mergeCell ref="D75:E75"/>
    <mergeCell ref="D61:E61"/>
    <mergeCell ref="F61:I61"/>
    <mergeCell ref="K61:L61"/>
    <mergeCell ref="K75:L75"/>
    <mergeCell ref="D82:E82"/>
    <mergeCell ref="F82:I82"/>
    <mergeCell ref="K82:L82"/>
    <mergeCell ref="F75:I75"/>
    <mergeCell ref="D83:E83"/>
    <mergeCell ref="F83:I83"/>
    <mergeCell ref="K83:L83"/>
    <mergeCell ref="D85:E85"/>
    <mergeCell ref="F85:I85"/>
    <mergeCell ref="K85:L85"/>
    <mergeCell ref="D76:E76"/>
    <mergeCell ref="F76:I76"/>
    <mergeCell ref="K76:L76"/>
    <mergeCell ref="K78:L78"/>
    <mergeCell ref="D60:E60"/>
    <mergeCell ref="F60:I60"/>
    <mergeCell ref="D111:E111"/>
    <mergeCell ref="F111:I111"/>
    <mergeCell ref="K111:L111"/>
    <mergeCell ref="D112:E112"/>
    <mergeCell ref="F112:I112"/>
    <mergeCell ref="K112:L112"/>
    <mergeCell ref="D91:E91"/>
    <mergeCell ref="D78:E78"/>
    <mergeCell ref="D89:E89"/>
    <mergeCell ref="F89:I89"/>
    <mergeCell ref="K89:L89"/>
    <mergeCell ref="D90:E90"/>
    <mergeCell ref="F90:I90"/>
    <mergeCell ref="D86:E86"/>
    <mergeCell ref="F80:I80"/>
    <mergeCell ref="K80:L80"/>
    <mergeCell ref="C109:M109"/>
    <mergeCell ref="D110:E110"/>
    <mergeCell ref="F110:I110"/>
    <mergeCell ref="K110:L110"/>
    <mergeCell ref="D88:E88"/>
    <mergeCell ref="F88:I88"/>
    <mergeCell ref="D114:E114"/>
    <mergeCell ref="F114:I114"/>
    <mergeCell ref="K114:L114"/>
    <mergeCell ref="D116:E116"/>
    <mergeCell ref="F116:I116"/>
    <mergeCell ref="K116:L116"/>
    <mergeCell ref="D118:E118"/>
    <mergeCell ref="F118:I118"/>
    <mergeCell ref="K118:L118"/>
    <mergeCell ref="D121:E121"/>
    <mergeCell ref="F121:I121"/>
    <mergeCell ref="K121:L121"/>
    <mergeCell ref="D122:E122"/>
    <mergeCell ref="F122:I122"/>
    <mergeCell ref="K122:L122"/>
    <mergeCell ref="D123:E123"/>
    <mergeCell ref="F123:I123"/>
    <mergeCell ref="K123:L123"/>
    <mergeCell ref="D124:E124"/>
    <mergeCell ref="F124:I124"/>
    <mergeCell ref="K124:L124"/>
    <mergeCell ref="D125:E125"/>
    <mergeCell ref="F125:I125"/>
    <mergeCell ref="K125:L125"/>
    <mergeCell ref="D126:E126"/>
    <mergeCell ref="F126:I126"/>
    <mergeCell ref="K126:L126"/>
    <mergeCell ref="E135:I135"/>
    <mergeCell ref="H147:I147"/>
    <mergeCell ref="H149:I149"/>
    <mergeCell ref="C151:M151"/>
    <mergeCell ref="D153:E153"/>
    <mergeCell ref="F153:I153"/>
    <mergeCell ref="K153:L153"/>
    <mergeCell ref="D155:E155"/>
    <mergeCell ref="F155:I155"/>
    <mergeCell ref="K155:L155"/>
    <mergeCell ref="F156:G156"/>
    <mergeCell ref="H156:I156"/>
    <mergeCell ref="D157:E157"/>
    <mergeCell ref="F157:I157"/>
    <mergeCell ref="K157:L157"/>
    <mergeCell ref="D159:E159"/>
    <mergeCell ref="F159:I159"/>
    <mergeCell ref="K159:L159"/>
    <mergeCell ref="D161:E161"/>
    <mergeCell ref="F161:I161"/>
    <mergeCell ref="K161:L161"/>
    <mergeCell ref="D163:E163"/>
    <mergeCell ref="F163:I163"/>
    <mergeCell ref="K163:L163"/>
    <mergeCell ref="D168:E168"/>
    <mergeCell ref="F168:I168"/>
    <mergeCell ref="K168:L168"/>
    <mergeCell ref="D170:E170"/>
    <mergeCell ref="F170:I170"/>
    <mergeCell ref="K170:L170"/>
    <mergeCell ref="D176:E176"/>
    <mergeCell ref="F176:I176"/>
    <mergeCell ref="K176:L176"/>
    <mergeCell ref="F177:G177"/>
    <mergeCell ref="H177:I177"/>
    <mergeCell ref="D178:E178"/>
    <mergeCell ref="F178:I178"/>
    <mergeCell ref="K178:L178"/>
    <mergeCell ref="F179:G179"/>
    <mergeCell ref="H179:I179"/>
    <mergeCell ref="D181:E181"/>
    <mergeCell ref="F181:I181"/>
    <mergeCell ref="K181:L181"/>
    <mergeCell ref="D183:E183"/>
    <mergeCell ref="F183:I183"/>
    <mergeCell ref="K183:L183"/>
    <mergeCell ref="D185:E185"/>
    <mergeCell ref="F185:I185"/>
    <mergeCell ref="K185:L185"/>
    <mergeCell ref="D187:E187"/>
    <mergeCell ref="F187:I187"/>
    <mergeCell ref="K187:L187"/>
    <mergeCell ref="D189:E189"/>
    <mergeCell ref="F189:I189"/>
    <mergeCell ref="K189:L189"/>
    <mergeCell ref="D191:E191"/>
    <mergeCell ref="F191:I191"/>
    <mergeCell ref="K191:L191"/>
    <mergeCell ref="D193:E193"/>
    <mergeCell ref="F193:I193"/>
    <mergeCell ref="K193:L193"/>
    <mergeCell ref="F194:G194"/>
    <mergeCell ref="H194:I194"/>
    <mergeCell ref="D196:E196"/>
    <mergeCell ref="F196:I196"/>
    <mergeCell ref="K196:L196"/>
    <mergeCell ref="D198:E198"/>
    <mergeCell ref="F198:I198"/>
    <mergeCell ref="K198:L198"/>
    <mergeCell ref="D205:L205"/>
    <mergeCell ref="D206:E206"/>
    <mergeCell ref="F206:I206"/>
    <mergeCell ref="K206:L206"/>
    <mergeCell ref="F208:G208"/>
    <mergeCell ref="H208:I208"/>
    <mergeCell ref="D209:E209"/>
    <mergeCell ref="F209:I209"/>
    <mergeCell ref="K209:L209"/>
    <mergeCell ref="D211:E211"/>
    <mergeCell ref="F211:I211"/>
    <mergeCell ref="K211:L211"/>
    <mergeCell ref="D213:E213"/>
    <mergeCell ref="F213:I213"/>
    <mergeCell ref="K213:L213"/>
    <mergeCell ref="D215:E215"/>
    <mergeCell ref="F215:I215"/>
    <mergeCell ref="K215:L215"/>
    <mergeCell ref="D217:E217"/>
    <mergeCell ref="F217:I217"/>
    <mergeCell ref="K217:L217"/>
    <mergeCell ref="D219:E219"/>
    <mergeCell ref="F219:I219"/>
    <mergeCell ref="K219:L219"/>
    <mergeCell ref="D221:E221"/>
    <mergeCell ref="F221:I221"/>
    <mergeCell ref="K221:L221"/>
    <mergeCell ref="G226:J226"/>
    <mergeCell ref="F227:H227"/>
    <mergeCell ref="I227:J227"/>
    <mergeCell ref="F230:F231"/>
    <mergeCell ref="G230:G231"/>
    <mergeCell ref="H230:H231"/>
    <mergeCell ref="I230:I231"/>
    <mergeCell ref="M232:M233"/>
    <mergeCell ref="N232:N233"/>
    <mergeCell ref="O232:O233"/>
    <mergeCell ref="P232:P233"/>
    <mergeCell ref="F233:G233"/>
    <mergeCell ref="H233:I233"/>
    <mergeCell ref="H234:I234"/>
    <mergeCell ref="M235:N235"/>
    <mergeCell ref="O235:P235"/>
    <mergeCell ref="F236:F237"/>
    <mergeCell ref="G236:G237"/>
    <mergeCell ref="H236:H237"/>
    <mergeCell ref="I236:I237"/>
    <mergeCell ref="F239:G239"/>
    <mergeCell ref="H239:I239"/>
    <mergeCell ref="H240:I240"/>
    <mergeCell ref="F241:H241"/>
    <mergeCell ref="I241:J241"/>
    <mergeCell ref="F242:H242"/>
    <mergeCell ref="I242:J242"/>
    <mergeCell ref="F243:H243"/>
    <mergeCell ref="I243:J243"/>
    <mergeCell ref="F244:H244"/>
    <mergeCell ref="I244:J244"/>
    <mergeCell ref="F245:H245"/>
    <mergeCell ref="I245:J245"/>
    <mergeCell ref="F246:H246"/>
    <mergeCell ref="I246:J246"/>
    <mergeCell ref="I247:J247"/>
    <mergeCell ref="F249:F250"/>
    <mergeCell ref="G249:G250"/>
    <mergeCell ref="H249:H250"/>
    <mergeCell ref="I249:I250"/>
    <mergeCell ref="F252:G252"/>
    <mergeCell ref="H252:I252"/>
    <mergeCell ref="H253:I253"/>
    <mergeCell ref="F255:F256"/>
    <mergeCell ref="G255:G256"/>
    <mergeCell ref="H255:H256"/>
    <mergeCell ref="I255:I256"/>
    <mergeCell ref="F258:G258"/>
    <mergeCell ref="H258:I258"/>
    <mergeCell ref="H259:I259"/>
    <mergeCell ref="F261:F262"/>
    <mergeCell ref="G261:G262"/>
    <mergeCell ref="H261:H262"/>
    <mergeCell ref="I261:I262"/>
    <mergeCell ref="F264:G264"/>
    <mergeCell ref="H264:I264"/>
    <mergeCell ref="H265:I265"/>
    <mergeCell ref="F269:F270"/>
    <mergeCell ref="G269:G270"/>
    <mergeCell ref="H269:H270"/>
    <mergeCell ref="I269:I270"/>
    <mergeCell ref="F272:G272"/>
    <mergeCell ref="H272:I272"/>
    <mergeCell ref="H273:I273"/>
    <mergeCell ref="F281:G281"/>
    <mergeCell ref="H281:I281"/>
    <mergeCell ref="E282:E283"/>
    <mergeCell ref="F283:I283"/>
    <mergeCell ref="J283:K283"/>
    <mergeCell ref="I285:J285"/>
    <mergeCell ref="D289:E289"/>
    <mergeCell ref="F289:I289"/>
    <mergeCell ref="K289:L289"/>
    <mergeCell ref="F290:G290"/>
    <mergeCell ref="H290:I290"/>
    <mergeCell ref="D295:E295"/>
    <mergeCell ref="F295:I295"/>
    <mergeCell ref="K295:L295"/>
    <mergeCell ref="D300:E300"/>
    <mergeCell ref="F300:I300"/>
    <mergeCell ref="K300:L300"/>
    <mergeCell ref="F301:G301"/>
    <mergeCell ref="H301:I301"/>
    <mergeCell ref="F302:G302"/>
    <mergeCell ref="H302:I302"/>
    <mergeCell ref="D307:E307"/>
    <mergeCell ref="F307:I307"/>
    <mergeCell ref="K307:L307"/>
    <mergeCell ref="F311:G311"/>
    <mergeCell ref="H311:I311"/>
    <mergeCell ref="D314:E314"/>
    <mergeCell ref="F314:I314"/>
    <mergeCell ref="K314:L314"/>
    <mergeCell ref="D316:E316"/>
    <mergeCell ref="F316:I316"/>
    <mergeCell ref="K316:L316"/>
    <mergeCell ref="F319:G319"/>
    <mergeCell ref="H319:I319"/>
    <mergeCell ref="F320:G320"/>
    <mergeCell ref="H320:I320"/>
    <mergeCell ref="D321:E321"/>
    <mergeCell ref="F321:I321"/>
    <mergeCell ref="K321:L321"/>
    <mergeCell ref="D324:E324"/>
    <mergeCell ref="F324:I324"/>
    <mergeCell ref="K324:L324"/>
    <mergeCell ref="D327:E327"/>
    <mergeCell ref="F327:I327"/>
    <mergeCell ref="K327:L327"/>
    <mergeCell ref="F328:G328"/>
    <mergeCell ref="H328:I328"/>
    <mergeCell ref="D336:E336"/>
    <mergeCell ref="F337:G337"/>
    <mergeCell ref="H337:I337"/>
    <mergeCell ref="F340:G340"/>
    <mergeCell ref="H340:I340"/>
    <mergeCell ref="F341:G341"/>
    <mergeCell ref="H341:I341"/>
    <mergeCell ref="F342:G342"/>
    <mergeCell ref="H342:I342"/>
    <mergeCell ref="F347:G347"/>
    <mergeCell ref="H347:I347"/>
    <mergeCell ref="F351:G351"/>
    <mergeCell ref="H351:I351"/>
    <mergeCell ref="F353:G353"/>
    <mergeCell ref="H353:I353"/>
    <mergeCell ref="F354:G354"/>
    <mergeCell ref="H354:I354"/>
    <mergeCell ref="F356:G356"/>
    <mergeCell ref="H356:I356"/>
    <mergeCell ref="D358:E358"/>
    <mergeCell ref="F358:I358"/>
    <mergeCell ref="K358:L358"/>
    <mergeCell ref="F362:G362"/>
    <mergeCell ref="H362:I362"/>
    <mergeCell ref="F363:G363"/>
    <mergeCell ref="H363:I363"/>
    <mergeCell ref="D365:E365"/>
    <mergeCell ref="F365:I365"/>
    <mergeCell ref="K365:L365"/>
    <mergeCell ref="F369:G369"/>
    <mergeCell ref="H369:I369"/>
    <mergeCell ref="D377:E377"/>
    <mergeCell ref="F378:G378"/>
    <mergeCell ref="H378:I378"/>
    <mergeCell ref="F379:G379"/>
    <mergeCell ref="H379:I379"/>
    <mergeCell ref="F385:G385"/>
    <mergeCell ref="H385:I385"/>
    <mergeCell ref="F386:G386"/>
    <mergeCell ref="H386:I386"/>
    <mergeCell ref="F392:G392"/>
    <mergeCell ref="H392:I392"/>
    <mergeCell ref="F394:G394"/>
    <mergeCell ref="H394:I394"/>
    <mergeCell ref="F395:G395"/>
    <mergeCell ref="H395:I395"/>
    <mergeCell ref="F400:G400"/>
    <mergeCell ref="H400:I400"/>
    <mergeCell ref="D402:E402"/>
    <mergeCell ref="F405:G405"/>
    <mergeCell ref="H405:I405"/>
    <mergeCell ref="F410:G410"/>
    <mergeCell ref="H410:I410"/>
    <mergeCell ref="F418:G418"/>
    <mergeCell ref="H418:I418"/>
    <mergeCell ref="F421:G421"/>
    <mergeCell ref="H421:I421"/>
    <mergeCell ref="F424:G424"/>
    <mergeCell ref="H424:I424"/>
    <mergeCell ref="F427:G427"/>
    <mergeCell ref="H427:I427"/>
    <mergeCell ref="F428:G428"/>
    <mergeCell ref="H428:I428"/>
    <mergeCell ref="F431:G431"/>
    <mergeCell ref="H431:I431"/>
    <mergeCell ref="F432:G432"/>
    <mergeCell ref="H432:I432"/>
    <mergeCell ref="F436:G436"/>
    <mergeCell ref="H436:I436"/>
    <mergeCell ref="F442:G442"/>
    <mergeCell ref="H442:I442"/>
    <mergeCell ref="D445:E445"/>
    <mergeCell ref="F446:G446"/>
    <mergeCell ref="H446:I446"/>
    <mergeCell ref="F450:G450"/>
    <mergeCell ref="H450:I450"/>
    <mergeCell ref="F455:G455"/>
    <mergeCell ref="H455:I455"/>
    <mergeCell ref="F456:G456"/>
    <mergeCell ref="H456:I456"/>
    <mergeCell ref="F467:G467"/>
    <mergeCell ref="H467:I467"/>
    <mergeCell ref="F493:I493"/>
    <mergeCell ref="F501:G501"/>
    <mergeCell ref="H501:I501"/>
    <mergeCell ref="F505:G505"/>
    <mergeCell ref="H505:I505"/>
    <mergeCell ref="F509:G509"/>
    <mergeCell ref="H509:I509"/>
    <mergeCell ref="H481:I481"/>
    <mergeCell ref="F477:G477"/>
    <mergeCell ref="H477:I477"/>
    <mergeCell ref="F478:G478"/>
    <mergeCell ref="H478:I478"/>
    <mergeCell ref="F481:G481"/>
    <mergeCell ref="AD3:AH4"/>
    <mergeCell ref="AD5:AH5"/>
    <mergeCell ref="AH33:AH36"/>
    <mergeCell ref="F529:I529"/>
    <mergeCell ref="F532:I532"/>
    <mergeCell ref="F535:I535"/>
    <mergeCell ref="F536:I536"/>
    <mergeCell ref="F542:I542"/>
    <mergeCell ref="K55:L55"/>
    <mergeCell ref="F86:I86"/>
    <mergeCell ref="K90:L90"/>
    <mergeCell ref="F91:I91"/>
    <mergeCell ref="K91:L91"/>
    <mergeCell ref="F78:I78"/>
    <mergeCell ref="K45:L45"/>
    <mergeCell ref="AH7:AH10"/>
    <mergeCell ref="AH11:AH14"/>
    <mergeCell ref="AH15:AH18"/>
    <mergeCell ref="AH19:AH23"/>
    <mergeCell ref="AH24:AH27"/>
    <mergeCell ref="AH28:AH32"/>
    <mergeCell ref="V24:V27"/>
    <mergeCell ref="F482:G482"/>
    <mergeCell ref="H482:I482"/>
    <mergeCell ref="D49:E49"/>
    <mergeCell ref="F49:I49"/>
    <mergeCell ref="K49:L49"/>
    <mergeCell ref="K59:L59"/>
    <mergeCell ref="F544:I544"/>
    <mergeCell ref="D526:E526"/>
    <mergeCell ref="D484:E484"/>
    <mergeCell ref="F486:I486"/>
    <mergeCell ref="F543:I543"/>
    <mergeCell ref="F514:G514"/>
    <mergeCell ref="H514:I514"/>
    <mergeCell ref="F524:G524"/>
    <mergeCell ref="H524:I524"/>
    <mergeCell ref="F496:I496"/>
    <mergeCell ref="F470:G470"/>
    <mergeCell ref="H470:I470"/>
    <mergeCell ref="F472:G472"/>
    <mergeCell ref="H472:I472"/>
    <mergeCell ref="F473:G473"/>
    <mergeCell ref="H473:I473"/>
    <mergeCell ref="D58:E58"/>
    <mergeCell ref="F58:I58"/>
    <mergeCell ref="K58:L58"/>
    <mergeCell ref="F527:I527"/>
    <mergeCell ref="D59:E59"/>
    <mergeCell ref="F59:I59"/>
    <mergeCell ref="D52:E52"/>
    <mergeCell ref="F52:I52"/>
    <mergeCell ref="K52:L52"/>
    <mergeCell ref="D53:E53"/>
    <mergeCell ref="K53:L53"/>
    <mergeCell ref="D55:E55"/>
    <mergeCell ref="F55:I55"/>
    <mergeCell ref="D56:E56"/>
    <mergeCell ref="F56:I56"/>
    <mergeCell ref="K56:L56"/>
    <mergeCell ref="F53:I53"/>
  </mergeCells>
  <printOptions horizontalCentered="1"/>
  <pageMargins left="0.75" right="0.75" top="1" bottom="1" header="0" footer="0"/>
  <pageSetup paperSize="9" scale="95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opLeftCell="A10" workbookViewId="0">
      <selection activeCell="H33" sqref="H33:I33"/>
    </sheetView>
  </sheetViews>
  <sheetFormatPr baseColWidth="10" defaultRowHeight="12.75" outlineLevelRow="1"/>
  <cols>
    <col min="1" max="1" width="3.28515625" style="735" bestFit="1" customWidth="1"/>
    <col min="2" max="2" width="8.28515625" style="252" bestFit="1" customWidth="1"/>
    <col min="3" max="3" width="13.28515625" style="1" customWidth="1"/>
    <col min="4" max="4" width="11.7109375" style="1" customWidth="1"/>
    <col min="5" max="7" width="10.7109375" style="1" customWidth="1"/>
    <col min="8" max="8" width="11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7.7109375" style="1" customWidth="1"/>
    <col min="13" max="13" width="12.140625" style="1" bestFit="1" customWidth="1"/>
    <col min="14" max="14" width="6.42578125" style="1" customWidth="1"/>
    <col min="15" max="15" width="13.140625" style="1" customWidth="1"/>
    <col min="16" max="17" width="9.7109375" style="1" customWidth="1"/>
    <col min="18" max="18" width="13.42578125" style="1" customWidth="1"/>
    <col min="19" max="19" width="17.42578125" style="1" customWidth="1"/>
    <col min="20" max="20" width="10" style="1" customWidth="1"/>
    <col min="21" max="21" width="18.42578125" style="1" bestFit="1" customWidth="1"/>
    <col min="22" max="22" width="8.28515625" style="1" bestFit="1" customWidth="1"/>
    <col min="23" max="23" width="9" style="1" bestFit="1" customWidth="1"/>
    <col min="24" max="24" width="7.5703125" style="1" bestFit="1" customWidth="1"/>
    <col min="25" max="25" width="9" style="1" bestFit="1" customWidth="1"/>
    <col min="26" max="26" width="7.5703125" style="1" bestFit="1" customWidth="1"/>
    <col min="27" max="16384" width="11.42578125" style="1"/>
  </cols>
  <sheetData>
    <row r="1" spans="1:25" s="2" customFormat="1" ht="20.100000000000001" customHeight="1">
      <c r="A1" s="968"/>
      <c r="B1" s="967"/>
      <c r="C1" s="981" t="s">
        <v>929</v>
      </c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5" t="s">
        <v>925</v>
      </c>
      <c r="P1" s="860" t="str">
        <f>DEC2HEX(Q1,5)</f>
        <v>0AB47</v>
      </c>
      <c r="Q1" s="1337">
        <f>2+K2</f>
        <v>43847</v>
      </c>
      <c r="R1" s="1338"/>
      <c r="S1" s="964">
        <f>+Q1</f>
        <v>43847</v>
      </c>
    </row>
    <row r="2" spans="1:25" s="7" customFormat="1" ht="14.25">
      <c r="A2" s="735"/>
      <c r="C2" s="963" t="s">
        <v>955</v>
      </c>
      <c r="D2" s="963"/>
      <c r="E2" s="962"/>
      <c r="G2" s="961" t="s">
        <v>924</v>
      </c>
      <c r="H2" s="1339">
        <v>43839</v>
      </c>
      <c r="I2" s="1339"/>
      <c r="J2" s="960" t="s">
        <v>923</v>
      </c>
      <c r="K2" s="1339">
        <f>6+H2</f>
        <v>43845</v>
      </c>
      <c r="L2" s="1339"/>
      <c r="M2" s="1339"/>
      <c r="N2" s="959" t="s">
        <v>922</v>
      </c>
      <c r="O2" s="958" t="s">
        <v>921</v>
      </c>
      <c r="P2" s="1340">
        <f ca="1">TODAY()</f>
        <v>43895</v>
      </c>
      <c r="Q2" s="1340"/>
      <c r="R2" s="957"/>
      <c r="S2" s="956"/>
    </row>
    <row r="3" spans="1:25" ht="15.75">
      <c r="B3" s="835"/>
      <c r="C3" s="865" t="s">
        <v>920</v>
      </c>
      <c r="D3" s="955"/>
      <c r="E3" s="954"/>
      <c r="F3" s="953"/>
      <c r="G3" s="952"/>
      <c r="H3" s="952"/>
      <c r="I3" s="951"/>
      <c r="J3" s="862" t="s">
        <v>876</v>
      </c>
      <c r="K3" s="1325">
        <f>SUM(F4:F5,M4:M5)</f>
        <v>825.2</v>
      </c>
      <c r="L3" s="1325"/>
      <c r="M3" s="1326"/>
      <c r="N3" s="950">
        <v>4</v>
      </c>
      <c r="O3" s="949" t="s">
        <v>919</v>
      </c>
      <c r="P3" s="939" t="s">
        <v>848</v>
      </c>
      <c r="Q3" s="948"/>
      <c r="R3" s="948"/>
      <c r="S3" s="947"/>
    </row>
    <row r="4" spans="1:25" s="737" customFormat="1" ht="15.75">
      <c r="A4" s="837">
        <v>1</v>
      </c>
      <c r="B4" s="835" t="s">
        <v>918</v>
      </c>
      <c r="C4" s="737" t="s">
        <v>917</v>
      </c>
      <c r="F4" s="946">
        <f>(500/7)*(G4+G4*1/6)</f>
        <v>500</v>
      </c>
      <c r="G4" s="945">
        <v>6</v>
      </c>
      <c r="H4" s="835" t="s">
        <v>85</v>
      </c>
      <c r="I4" s="944" t="s">
        <v>916</v>
      </c>
      <c r="J4" s="943"/>
      <c r="K4" s="811">
        <f>+N4*$N$3</f>
        <v>24</v>
      </c>
      <c r="L4" s="942">
        <f>(25*7+20+0)/6*N4</f>
        <v>195</v>
      </c>
      <c r="M4" s="932">
        <f>ROUND(L4+K4,0)</f>
        <v>219</v>
      </c>
      <c r="N4" s="825">
        <v>6</v>
      </c>
      <c r="O4" s="941" t="s">
        <v>915</v>
      </c>
      <c r="P4" s="940" t="s">
        <v>914</v>
      </c>
      <c r="Q4" s="939"/>
      <c r="R4" s="939"/>
      <c r="S4" s="938"/>
    </row>
    <row r="5" spans="1:25" s="737" customFormat="1">
      <c r="A5" s="735"/>
      <c r="B5" s="835" t="s">
        <v>913</v>
      </c>
      <c r="C5" s="937" t="s">
        <v>912</v>
      </c>
      <c r="D5" s="849"/>
      <c r="E5" s="849"/>
      <c r="F5" s="936">
        <f>IF(M10&gt;0,M10,"0.00")</f>
        <v>106.2</v>
      </c>
      <c r="G5" s="935"/>
      <c r="H5" s="934" t="s">
        <v>911</v>
      </c>
      <c r="I5" s="933"/>
      <c r="K5" s="811"/>
      <c r="L5" s="811"/>
      <c r="M5" s="932"/>
      <c r="N5" s="825"/>
      <c r="O5" s="931" t="s">
        <v>910</v>
      </c>
      <c r="P5" s="930" t="s">
        <v>909</v>
      </c>
      <c r="Q5" s="930"/>
      <c r="R5" s="930"/>
      <c r="S5" s="929"/>
    </row>
    <row r="6" spans="1:25" ht="5.0999999999999996" customHeight="1" thickBot="1">
      <c r="B6" s="835"/>
      <c r="O6" s="928"/>
      <c r="P6" s="928"/>
      <c r="R6" s="150"/>
      <c r="S6" s="150"/>
      <c r="T6" s="150"/>
      <c r="U6" s="150"/>
      <c r="V6" s="150"/>
      <c r="W6" s="150"/>
    </row>
    <row r="7" spans="1:25" ht="15" customHeight="1" outlineLevel="1" thickTop="1" thickBot="1">
      <c r="B7" s="835"/>
      <c r="C7" s="927" t="str">
        <f>CONCATENATE(MID(C5,1,25),"   [ COMEDOR ]" )</f>
        <v xml:space="preserve"> Silvia Tapia de Linares    [ COMEDOR ]</v>
      </c>
      <c r="D7" s="926"/>
      <c r="E7" s="926"/>
      <c r="F7" s="925">
        <f>2.8</f>
        <v>2.8</v>
      </c>
      <c r="G7" s="1335">
        <f>0.5</f>
        <v>0.5</v>
      </c>
      <c r="H7" s="1336"/>
      <c r="I7" s="924" t="s">
        <v>908</v>
      </c>
      <c r="J7" s="923" t="s">
        <v>907</v>
      </c>
      <c r="K7" s="922" t="s">
        <v>906</v>
      </c>
      <c r="L7" s="921" t="s">
        <v>905</v>
      </c>
      <c r="M7" s="920" t="s">
        <v>865</v>
      </c>
      <c r="N7" s="919"/>
      <c r="O7" s="878">
        <v>6</v>
      </c>
      <c r="P7" s="877">
        <v>0</v>
      </c>
      <c r="Q7" s="880">
        <f t="shared" ref="Q7:Q12" si="0">+O7*P7</f>
        <v>0</v>
      </c>
      <c r="R7" s="918" t="str">
        <f>+P1</f>
        <v>0AB47</v>
      </c>
      <c r="S7" s="917" t="str">
        <f>+C2</f>
        <v xml:space="preserve">      Semana Nº 02 - Ene [2d4]</v>
      </c>
      <c r="T7" s="150"/>
      <c r="U7" s="150"/>
      <c r="V7" s="150"/>
    </row>
    <row r="8" spans="1:25" ht="12.95" customHeight="1" outlineLevel="1" thickTop="1" thickBot="1">
      <c r="B8" s="835"/>
      <c r="C8" s="916">
        <f>+H2</f>
        <v>43839</v>
      </c>
      <c r="D8" s="916">
        <f>1+C8</f>
        <v>43840</v>
      </c>
      <c r="E8" s="916">
        <f>1+D8</f>
        <v>43841</v>
      </c>
      <c r="F8" s="915">
        <f>2+E8</f>
        <v>43843</v>
      </c>
      <c r="G8" s="915">
        <f>1+F8</f>
        <v>43844</v>
      </c>
      <c r="H8" s="982">
        <f>1+G8</f>
        <v>43845</v>
      </c>
      <c r="I8" s="896" t="s">
        <v>904</v>
      </c>
      <c r="J8" s="914">
        <f>SUM(C9:H9)*6</f>
        <v>0</v>
      </c>
      <c r="K8" s="905">
        <f>+R12</f>
        <v>38</v>
      </c>
      <c r="L8" s="904">
        <f>SUM(C10:H10)*G7</f>
        <v>52</v>
      </c>
      <c r="M8" s="913">
        <f>+M10/1.18</f>
        <v>90.000000000000014</v>
      </c>
      <c r="N8" s="912"/>
      <c r="O8" s="878">
        <v>5.5</v>
      </c>
      <c r="P8" s="877">
        <v>6</v>
      </c>
      <c r="Q8" s="880">
        <f t="shared" si="0"/>
        <v>33</v>
      </c>
      <c r="R8" s="911"/>
      <c r="S8" s="911"/>
      <c r="T8" s="900"/>
      <c r="U8" s="910"/>
      <c r="V8" s="909"/>
    </row>
    <row r="9" spans="1:25" ht="12.95" customHeight="1" outlineLevel="1" thickTop="1" thickBot="1">
      <c r="B9" s="989" t="s">
        <v>903</v>
      </c>
      <c r="C9" s="990">
        <v>0</v>
      </c>
      <c r="D9" s="991">
        <v>0</v>
      </c>
      <c r="E9" s="897">
        <v>0</v>
      </c>
      <c r="F9" s="897">
        <v>0</v>
      </c>
      <c r="G9" s="897">
        <v>0</v>
      </c>
      <c r="H9" s="983">
        <v>0</v>
      </c>
      <c r="I9" s="907">
        <v>18</v>
      </c>
      <c r="J9" s="906">
        <f>+J8*I9/100</f>
        <v>0</v>
      </c>
      <c r="K9" s="905">
        <f>+K8*I9/100</f>
        <v>6.84</v>
      </c>
      <c r="L9" s="904">
        <f>+L8*I9/100</f>
        <v>9.36</v>
      </c>
      <c r="M9" s="903">
        <f>+M8*0.18</f>
        <v>16.200000000000003</v>
      </c>
      <c r="N9" s="902"/>
      <c r="O9" s="878">
        <v>4</v>
      </c>
      <c r="P9" s="877">
        <v>0</v>
      </c>
      <c r="Q9" s="880">
        <f t="shared" si="0"/>
        <v>0</v>
      </c>
      <c r="R9" s="901"/>
      <c r="S9" s="901"/>
      <c r="T9" s="900"/>
      <c r="U9" s="150"/>
      <c r="V9" s="150"/>
    </row>
    <row r="10" spans="1:25" ht="12.95" customHeight="1" outlineLevel="1" thickBot="1">
      <c r="B10" s="899" t="s">
        <v>902</v>
      </c>
      <c r="C10" s="898">
        <v>16</v>
      </c>
      <c r="D10" s="897">
        <v>18</v>
      </c>
      <c r="E10" s="897">
        <v>13</v>
      </c>
      <c r="F10" s="897">
        <v>18</v>
      </c>
      <c r="G10" s="897">
        <v>18</v>
      </c>
      <c r="H10" s="983">
        <v>21</v>
      </c>
      <c r="I10" s="896" t="s">
        <v>876</v>
      </c>
      <c r="J10" s="895">
        <f>+J9+J8</f>
        <v>0</v>
      </c>
      <c r="K10" s="894">
        <f>+K8+K9</f>
        <v>44.84</v>
      </c>
      <c r="L10" s="893">
        <f>+L9+L8</f>
        <v>61.36</v>
      </c>
      <c r="M10" s="892">
        <f>ROUND(J10+K10+L10,1)</f>
        <v>106.2</v>
      </c>
      <c r="N10" s="891"/>
      <c r="O10" s="878">
        <v>3</v>
      </c>
      <c r="P10" s="877">
        <v>0</v>
      </c>
      <c r="Q10" s="880">
        <f t="shared" si="0"/>
        <v>0</v>
      </c>
      <c r="R10" s="890"/>
      <c r="S10" s="889"/>
      <c r="T10" s="888"/>
      <c r="U10" s="150"/>
      <c r="V10" s="150"/>
    </row>
    <row r="11" spans="1:25" ht="13.5" outlineLevel="1" thickTop="1">
      <c r="B11" s="835"/>
      <c r="C11" s="887" t="s">
        <v>901</v>
      </c>
      <c r="D11" s="886">
        <f>SUM(C9:H9)</f>
        <v>0</v>
      </c>
      <c r="E11" s="885" t="s">
        <v>900</v>
      </c>
      <c r="F11" s="884">
        <f>+R11</f>
        <v>9</v>
      </c>
      <c r="G11" s="883" t="s">
        <v>899</v>
      </c>
      <c r="H11" s="882">
        <f>SUM(C10:H10)</f>
        <v>104</v>
      </c>
      <c r="J11" s="984" t="str">
        <f>CONCATENATE( G11,"  ",H11," + ",E11," ",F11)</f>
        <v>Reintg_Almuerzo  104 + Extras  9</v>
      </c>
      <c r="O11" s="881">
        <v>2</v>
      </c>
      <c r="P11" s="877">
        <v>1</v>
      </c>
      <c r="Q11" s="880">
        <f t="shared" si="0"/>
        <v>2</v>
      </c>
      <c r="R11" s="879">
        <f>SUM(P7:P12)</f>
        <v>9</v>
      </c>
    </row>
    <row r="12" spans="1:25" ht="16.5" thickBot="1">
      <c r="B12" s="835"/>
      <c r="C12" s="865" t="s">
        <v>898</v>
      </c>
      <c r="D12" s="863"/>
      <c r="E12" s="863"/>
      <c r="F12" s="863"/>
      <c r="G12" s="863"/>
      <c r="H12" s="863"/>
      <c r="I12" s="863"/>
      <c r="J12" s="862" t="s">
        <v>876</v>
      </c>
      <c r="K12" s="1325">
        <f>SUM(M14:M22)</f>
        <v>1184.4000000000001</v>
      </c>
      <c r="L12" s="1325"/>
      <c r="M12" s="1326"/>
      <c r="N12" s="861"/>
      <c r="O12" s="878">
        <v>1.5</v>
      </c>
      <c r="P12" s="877">
        <v>2</v>
      </c>
      <c r="Q12" s="876">
        <f t="shared" si="0"/>
        <v>3</v>
      </c>
      <c r="R12" s="875">
        <f>SUM(Q7:Q12)</f>
        <v>38</v>
      </c>
      <c r="S12" s="798"/>
      <c r="T12" s="798"/>
      <c r="U12" s="150"/>
      <c r="V12" s="150"/>
      <c r="W12" s="150"/>
    </row>
    <row r="13" spans="1:25" ht="12" customHeight="1">
      <c r="B13" s="835"/>
      <c r="C13" s="856" t="s">
        <v>874</v>
      </c>
      <c r="E13" s="874" t="s">
        <v>873</v>
      </c>
      <c r="F13" s="854" t="s">
        <v>872</v>
      </c>
      <c r="G13" s="855" t="s">
        <v>871</v>
      </c>
      <c r="H13" s="854" t="s">
        <v>870</v>
      </c>
      <c r="I13" s="854" t="s">
        <v>897</v>
      </c>
      <c r="J13" s="854" t="s">
        <v>868</v>
      </c>
      <c r="K13" s="854" t="s">
        <v>867</v>
      </c>
      <c r="L13" s="854" t="s">
        <v>866</v>
      </c>
      <c r="M13" s="873" t="s">
        <v>865</v>
      </c>
      <c r="N13" s="853" t="s">
        <v>864</v>
      </c>
      <c r="O13" s="872" t="s">
        <v>896</v>
      </c>
      <c r="P13" s="851" t="s">
        <v>863</v>
      </c>
      <c r="Q13" s="851" t="s">
        <v>862</v>
      </c>
      <c r="R13" s="1">
        <f>365*5</f>
        <v>1825</v>
      </c>
      <c r="S13" s="150"/>
      <c r="T13" s="850" t="s">
        <v>861</v>
      </c>
      <c r="U13" s="871" t="s">
        <v>895</v>
      </c>
      <c r="V13" s="150" t="s">
        <v>761</v>
      </c>
      <c r="W13" s="150"/>
    </row>
    <row r="14" spans="1:25" s="737" customFormat="1">
      <c r="A14" s="837">
        <v>2</v>
      </c>
      <c r="B14" s="835" t="s">
        <v>894</v>
      </c>
      <c r="C14" s="849" t="s">
        <v>893</v>
      </c>
      <c r="D14" s="849"/>
      <c r="E14" s="833">
        <f t="shared" ref="E14:E22" si="1">+P14/7</f>
        <v>36.371428571428567</v>
      </c>
      <c r="F14" s="848">
        <f t="shared" ref="F14:F22" si="2">+E14/8</f>
        <v>4.5464285714285708</v>
      </c>
      <c r="G14" s="831"/>
      <c r="H14" s="831">
        <v>13</v>
      </c>
      <c r="I14" s="829">
        <f>(E14*G14)+(E14/6*G14)</f>
        <v>0</v>
      </c>
      <c r="J14" s="828">
        <f t="shared" ref="J14:J22" si="3">+F14*H14</f>
        <v>59.103571428571421</v>
      </c>
      <c r="K14" s="870"/>
      <c r="L14" s="811">
        <f t="shared" ref="L14:L22" si="4">+N14*$N$3</f>
        <v>28</v>
      </c>
      <c r="M14" s="826">
        <f t="shared" ref="M14:M22" si="5">ROUND((L14+K14+J14+I14),1)</f>
        <v>87.1</v>
      </c>
      <c r="N14" s="847">
        <v>7</v>
      </c>
      <c r="O14" s="824">
        <v>42005</v>
      </c>
      <c r="P14" s="866">
        <f>6*3+7*33.8</f>
        <v>254.59999999999997</v>
      </c>
      <c r="Q14" s="845">
        <f t="shared" ref="Q14:Q22" si="6">+E14*30</f>
        <v>1091.1428571428569</v>
      </c>
      <c r="R14" s="844">
        <f t="shared" ref="R14:R22" si="7">1+$K$2-O14</f>
        <v>1841</v>
      </c>
      <c r="S14" s="843">
        <f t="shared" ref="S14:S22" si="8">+$K$2</f>
        <v>43845</v>
      </c>
      <c r="T14" s="842">
        <f t="shared" ref="T14:T22" si="9">(E14*7-18)/7</f>
        <v>33.799999999999997</v>
      </c>
      <c r="U14" s="841">
        <v>38869</v>
      </c>
      <c r="V14" s="148"/>
      <c r="W14" s="840">
        <f t="shared" ref="W14:W22" si="10">+T14*30</f>
        <v>1013.9999999999999</v>
      </c>
      <c r="X14" s="839">
        <f t="shared" ref="X14:X22" si="11">+W14*0.09</f>
        <v>91.259999999999991</v>
      </c>
      <c r="Y14" s="839">
        <f t="shared" ref="Y14:Y22" si="12">+X14+W14</f>
        <v>1105.2599999999998</v>
      </c>
    </row>
    <row r="15" spans="1:25" s="737" customFormat="1">
      <c r="A15" s="837">
        <v>3</v>
      </c>
      <c r="B15" s="835" t="s">
        <v>892</v>
      </c>
      <c r="C15" s="849" t="s">
        <v>953</v>
      </c>
      <c r="D15" s="216"/>
      <c r="E15" s="833">
        <f t="shared" si="1"/>
        <v>41.071428571428569</v>
      </c>
      <c r="F15" s="848">
        <f t="shared" si="2"/>
        <v>5.1339285714285712</v>
      </c>
      <c r="G15" s="831">
        <v>3</v>
      </c>
      <c r="H15" s="831">
        <v>1</v>
      </c>
      <c r="I15" s="829">
        <f>(E15*G15)+(E15/6*G15)</f>
        <v>143.75</v>
      </c>
      <c r="J15" s="828">
        <f t="shared" si="3"/>
        <v>5.1339285714285712</v>
      </c>
      <c r="K15" s="870"/>
      <c r="L15" s="811">
        <f t="shared" si="4"/>
        <v>12</v>
      </c>
      <c r="M15" s="826">
        <f t="shared" si="5"/>
        <v>160.9</v>
      </c>
      <c r="N15" s="847">
        <v>3</v>
      </c>
      <c r="O15" s="824">
        <v>42979</v>
      </c>
      <c r="P15" s="866">
        <f>6*3+7*38.5</f>
        <v>287.5</v>
      </c>
      <c r="Q15" s="845">
        <f t="shared" si="6"/>
        <v>1232.1428571428571</v>
      </c>
      <c r="R15" s="844">
        <f t="shared" si="7"/>
        <v>867</v>
      </c>
      <c r="S15" s="843">
        <f t="shared" si="8"/>
        <v>43845</v>
      </c>
      <c r="T15" s="842">
        <f t="shared" si="9"/>
        <v>38.5</v>
      </c>
      <c r="U15" s="841">
        <v>38365</v>
      </c>
      <c r="V15" s="148"/>
      <c r="W15" s="840">
        <f t="shared" si="10"/>
        <v>1155</v>
      </c>
      <c r="X15" s="839">
        <f t="shared" si="11"/>
        <v>103.95</v>
      </c>
      <c r="Y15" s="839">
        <f t="shared" si="12"/>
        <v>1258.95</v>
      </c>
    </row>
    <row r="16" spans="1:25" s="737" customFormat="1">
      <c r="A16" s="837">
        <v>5</v>
      </c>
      <c r="B16" s="835" t="s">
        <v>891</v>
      </c>
      <c r="C16" s="849" t="s">
        <v>954</v>
      </c>
      <c r="D16" s="849"/>
      <c r="E16" s="833">
        <f t="shared" si="1"/>
        <v>41.071428571428569</v>
      </c>
      <c r="F16" s="848">
        <f t="shared" si="2"/>
        <v>5.1339285714285712</v>
      </c>
      <c r="G16" s="868">
        <v>6</v>
      </c>
      <c r="H16" s="831">
        <v>15</v>
      </c>
      <c r="I16" s="829">
        <f>(E16*G16)+(E16/6*G16)</f>
        <v>287.5</v>
      </c>
      <c r="J16" s="828">
        <f t="shared" si="3"/>
        <v>77.008928571428569</v>
      </c>
      <c r="K16" s="869">
        <f>(20+50)/6*(6)</f>
        <v>70</v>
      </c>
      <c r="L16" s="811">
        <f t="shared" si="4"/>
        <v>28</v>
      </c>
      <c r="M16" s="826">
        <f t="shared" si="5"/>
        <v>462.5</v>
      </c>
      <c r="N16" s="847">
        <v>7</v>
      </c>
      <c r="O16" s="824">
        <v>42005</v>
      </c>
      <c r="P16" s="866">
        <f>6*3+7*38.5</f>
        <v>287.5</v>
      </c>
      <c r="Q16" s="845">
        <f t="shared" si="6"/>
        <v>1232.1428571428571</v>
      </c>
      <c r="R16" s="844">
        <f t="shared" si="7"/>
        <v>1841</v>
      </c>
      <c r="S16" s="843">
        <f t="shared" si="8"/>
        <v>43845</v>
      </c>
      <c r="T16" s="842">
        <f t="shared" si="9"/>
        <v>38.5</v>
      </c>
      <c r="U16" s="841">
        <v>39163</v>
      </c>
      <c r="V16" s="148"/>
      <c r="W16" s="840">
        <f t="shared" si="10"/>
        <v>1155</v>
      </c>
      <c r="X16" s="839">
        <f t="shared" si="11"/>
        <v>103.95</v>
      </c>
      <c r="Y16" s="839">
        <f t="shared" si="12"/>
        <v>1258.95</v>
      </c>
    </row>
    <row r="17" spans="1:26" s="737" customFormat="1">
      <c r="A17" s="837">
        <v>6</v>
      </c>
      <c r="B17" s="835" t="s">
        <v>890</v>
      </c>
      <c r="C17" s="849" t="s">
        <v>889</v>
      </c>
      <c r="D17" s="849"/>
      <c r="E17" s="833">
        <f t="shared" si="1"/>
        <v>41.071428571428569</v>
      </c>
      <c r="F17" s="832">
        <f t="shared" si="2"/>
        <v>5.1339285714285712</v>
      </c>
      <c r="G17" s="831"/>
      <c r="H17" s="831">
        <v>2</v>
      </c>
      <c r="I17" s="829">
        <f>(E17*G17)+(E17/6*G17)</f>
        <v>0</v>
      </c>
      <c r="J17" s="828">
        <f t="shared" si="3"/>
        <v>10.267857142857142</v>
      </c>
      <c r="K17" s="867">
        <f>(50+35.83)/6*(N17)</f>
        <v>71.525000000000006</v>
      </c>
      <c r="L17" s="811">
        <f t="shared" si="4"/>
        <v>20</v>
      </c>
      <c r="M17" s="826">
        <f t="shared" si="5"/>
        <v>101.8</v>
      </c>
      <c r="N17" s="847">
        <v>5</v>
      </c>
      <c r="O17" s="824">
        <v>42005</v>
      </c>
      <c r="P17" s="866">
        <f>6*3+7*(38.5)</f>
        <v>287.5</v>
      </c>
      <c r="Q17" s="845">
        <f t="shared" si="6"/>
        <v>1232.1428571428571</v>
      </c>
      <c r="R17" s="844">
        <f t="shared" si="7"/>
        <v>1841</v>
      </c>
      <c r="S17" s="843">
        <f t="shared" si="8"/>
        <v>43845</v>
      </c>
      <c r="T17" s="842">
        <f t="shared" si="9"/>
        <v>38.5</v>
      </c>
      <c r="U17" s="841">
        <v>40577</v>
      </c>
      <c r="V17" s="148"/>
      <c r="W17" s="840">
        <f t="shared" si="10"/>
        <v>1155</v>
      </c>
      <c r="X17" s="839">
        <f t="shared" si="11"/>
        <v>103.95</v>
      </c>
      <c r="Y17" s="839">
        <f t="shared" si="12"/>
        <v>1258.95</v>
      </c>
    </row>
    <row r="18" spans="1:26" s="737" customFormat="1">
      <c r="A18" s="836">
        <v>7</v>
      </c>
      <c r="B18" s="835" t="s">
        <v>888</v>
      </c>
      <c r="C18" s="737" t="s">
        <v>887</v>
      </c>
      <c r="D18" s="834"/>
      <c r="E18" s="833">
        <f t="shared" si="1"/>
        <v>31.000028571428572</v>
      </c>
      <c r="F18" s="832">
        <f t="shared" si="2"/>
        <v>3.8750035714285715</v>
      </c>
      <c r="G18" s="868"/>
      <c r="H18" s="831">
        <v>19</v>
      </c>
      <c r="I18" s="829">
        <f t="shared" ref="I18:I22" si="13">(E18*G18)+(E18/6*G18)</f>
        <v>0</v>
      </c>
      <c r="J18" s="828">
        <f t="shared" si="3"/>
        <v>73.625067857142852</v>
      </c>
      <c r="K18" s="867"/>
      <c r="L18" s="811">
        <f t="shared" si="4"/>
        <v>28</v>
      </c>
      <c r="M18" s="826">
        <f t="shared" si="5"/>
        <v>101.6</v>
      </c>
      <c r="N18" s="847">
        <v>7</v>
      </c>
      <c r="O18" s="824">
        <v>43405</v>
      </c>
      <c r="P18" s="866">
        <f>6*3+7*(28.4286)</f>
        <v>217.00020000000001</v>
      </c>
      <c r="Q18" s="845">
        <f t="shared" si="6"/>
        <v>930.00085714285717</v>
      </c>
      <c r="R18" s="844">
        <f t="shared" si="7"/>
        <v>441</v>
      </c>
      <c r="S18" s="843">
        <f t="shared" si="8"/>
        <v>43845</v>
      </c>
      <c r="T18" s="842">
        <f t="shared" si="9"/>
        <v>28.428599999999999</v>
      </c>
      <c r="U18" s="841"/>
      <c r="V18" s="148"/>
      <c r="W18" s="840">
        <f t="shared" si="10"/>
        <v>852.85799999999995</v>
      </c>
      <c r="X18" s="839">
        <f t="shared" si="11"/>
        <v>76.75721999999999</v>
      </c>
      <c r="Y18" s="839">
        <f t="shared" si="12"/>
        <v>929.61521999999991</v>
      </c>
    </row>
    <row r="19" spans="1:26" s="737" customFormat="1">
      <c r="A19" s="836">
        <v>8</v>
      </c>
      <c r="B19" s="835" t="s">
        <v>886</v>
      </c>
      <c r="C19" s="737" t="s">
        <v>885</v>
      </c>
      <c r="D19" s="834"/>
      <c r="E19" s="833">
        <f t="shared" si="1"/>
        <v>31.000028571428572</v>
      </c>
      <c r="F19" s="832">
        <f t="shared" si="2"/>
        <v>3.8750035714285715</v>
      </c>
      <c r="G19" s="868"/>
      <c r="H19" s="831">
        <v>10</v>
      </c>
      <c r="I19" s="829">
        <f t="shared" si="13"/>
        <v>0</v>
      </c>
      <c r="J19" s="828">
        <f t="shared" si="3"/>
        <v>38.750035714285715</v>
      </c>
      <c r="K19" s="867"/>
      <c r="L19" s="811">
        <f t="shared" si="4"/>
        <v>24</v>
      </c>
      <c r="M19" s="826">
        <f t="shared" si="5"/>
        <v>62.8</v>
      </c>
      <c r="N19" s="847">
        <v>6</v>
      </c>
      <c r="O19" s="824">
        <v>43405</v>
      </c>
      <c r="P19" s="866">
        <f>6*3+7*(28.4286)</f>
        <v>217.00020000000001</v>
      </c>
      <c r="Q19" s="845">
        <f t="shared" si="6"/>
        <v>930.00085714285717</v>
      </c>
      <c r="R19" s="844">
        <f t="shared" si="7"/>
        <v>441</v>
      </c>
      <c r="S19" s="843">
        <f t="shared" si="8"/>
        <v>43845</v>
      </c>
      <c r="T19" s="842">
        <f t="shared" si="9"/>
        <v>28.428599999999999</v>
      </c>
      <c r="U19" s="841"/>
      <c r="V19" s="148"/>
      <c r="W19" s="840">
        <f t="shared" si="10"/>
        <v>852.85799999999995</v>
      </c>
      <c r="X19" s="839">
        <f t="shared" si="11"/>
        <v>76.75721999999999</v>
      </c>
      <c r="Y19" s="839">
        <f t="shared" si="12"/>
        <v>929.61521999999991</v>
      </c>
    </row>
    <row r="20" spans="1:26" s="737" customFormat="1">
      <c r="A20" s="836">
        <v>9</v>
      </c>
      <c r="B20" s="835" t="s">
        <v>884</v>
      </c>
      <c r="C20" s="737" t="s">
        <v>883</v>
      </c>
      <c r="D20" s="834"/>
      <c r="E20" s="833">
        <f t="shared" si="1"/>
        <v>31.000028571428572</v>
      </c>
      <c r="F20" s="832">
        <f t="shared" si="2"/>
        <v>3.8750035714285715</v>
      </c>
      <c r="G20" s="868"/>
      <c r="H20" s="831">
        <v>18</v>
      </c>
      <c r="I20" s="829">
        <f t="shared" si="13"/>
        <v>0</v>
      </c>
      <c r="J20" s="828">
        <f t="shared" si="3"/>
        <v>69.750064285714288</v>
      </c>
      <c r="K20" s="867"/>
      <c r="L20" s="811">
        <f t="shared" si="4"/>
        <v>28</v>
      </c>
      <c r="M20" s="826">
        <f t="shared" si="5"/>
        <v>97.8</v>
      </c>
      <c r="N20" s="847">
        <v>7</v>
      </c>
      <c r="O20" s="824">
        <v>43617</v>
      </c>
      <c r="P20" s="866">
        <f>6*3+7*(28.4286)</f>
        <v>217.00020000000001</v>
      </c>
      <c r="Q20" s="845">
        <f t="shared" si="6"/>
        <v>930.00085714285717</v>
      </c>
      <c r="R20" s="844">
        <f t="shared" si="7"/>
        <v>229</v>
      </c>
      <c r="S20" s="843">
        <f t="shared" si="8"/>
        <v>43845</v>
      </c>
      <c r="T20" s="842">
        <f t="shared" si="9"/>
        <v>28.428599999999999</v>
      </c>
      <c r="U20" s="841"/>
      <c r="V20" s="148"/>
      <c r="W20" s="840">
        <f t="shared" si="10"/>
        <v>852.85799999999995</v>
      </c>
      <c r="X20" s="839">
        <f t="shared" si="11"/>
        <v>76.75721999999999</v>
      </c>
      <c r="Y20" s="839">
        <f t="shared" si="12"/>
        <v>929.61521999999991</v>
      </c>
    </row>
    <row r="21" spans="1:26" s="737" customFormat="1">
      <c r="A21" s="836">
        <v>10</v>
      </c>
      <c r="B21" s="835" t="s">
        <v>882</v>
      </c>
      <c r="C21" s="737" t="s">
        <v>881</v>
      </c>
      <c r="D21" s="834"/>
      <c r="E21" s="833">
        <f t="shared" si="1"/>
        <v>31.000028571428572</v>
      </c>
      <c r="F21" s="832">
        <f t="shared" si="2"/>
        <v>3.8750035714285715</v>
      </c>
      <c r="G21" s="868"/>
      <c r="H21" s="831">
        <v>16</v>
      </c>
      <c r="I21" s="829">
        <f t="shared" si="13"/>
        <v>0</v>
      </c>
      <c r="J21" s="828">
        <f t="shared" si="3"/>
        <v>62.000057142857145</v>
      </c>
      <c r="K21" s="867"/>
      <c r="L21" s="811">
        <f t="shared" si="4"/>
        <v>28</v>
      </c>
      <c r="M21" s="826">
        <f t="shared" si="5"/>
        <v>90</v>
      </c>
      <c r="N21" s="847">
        <v>7</v>
      </c>
      <c r="O21" s="824">
        <v>43617</v>
      </c>
      <c r="P21" s="866">
        <f>6*3+7*(28.4286)</f>
        <v>217.00020000000001</v>
      </c>
      <c r="Q21" s="845">
        <f t="shared" si="6"/>
        <v>930.00085714285717</v>
      </c>
      <c r="R21" s="844">
        <f t="shared" si="7"/>
        <v>229</v>
      </c>
      <c r="S21" s="843">
        <f t="shared" si="8"/>
        <v>43845</v>
      </c>
      <c r="T21" s="842">
        <f t="shared" si="9"/>
        <v>28.428599999999999</v>
      </c>
      <c r="U21" s="841"/>
      <c r="V21" s="148"/>
      <c r="W21" s="840">
        <f t="shared" si="10"/>
        <v>852.85799999999995</v>
      </c>
      <c r="X21" s="839">
        <f t="shared" si="11"/>
        <v>76.75721999999999</v>
      </c>
      <c r="Y21" s="839">
        <f t="shared" si="12"/>
        <v>929.61521999999991</v>
      </c>
    </row>
    <row r="22" spans="1:26" s="737" customFormat="1">
      <c r="A22" s="836">
        <v>11</v>
      </c>
      <c r="B22" s="835" t="s">
        <v>880</v>
      </c>
      <c r="C22" s="737" t="s">
        <v>879</v>
      </c>
      <c r="D22" s="834"/>
      <c r="E22" s="833">
        <f t="shared" si="1"/>
        <v>31.000028571428572</v>
      </c>
      <c r="F22" s="832">
        <f t="shared" si="2"/>
        <v>3.8750035714285715</v>
      </c>
      <c r="G22" s="868"/>
      <c r="H22" s="831">
        <v>1</v>
      </c>
      <c r="I22" s="829">
        <f t="shared" si="13"/>
        <v>0</v>
      </c>
      <c r="J22" s="828">
        <f t="shared" si="3"/>
        <v>3.8750035714285715</v>
      </c>
      <c r="K22" s="867"/>
      <c r="L22" s="811">
        <f t="shared" si="4"/>
        <v>16</v>
      </c>
      <c r="M22" s="826">
        <f t="shared" si="5"/>
        <v>19.899999999999999</v>
      </c>
      <c r="N22" s="847">
        <v>4</v>
      </c>
      <c r="O22" s="824">
        <v>43783</v>
      </c>
      <c r="P22" s="866">
        <f>6*3+7*(28.4286)</f>
        <v>217.00020000000001</v>
      </c>
      <c r="Q22" s="845">
        <f t="shared" si="6"/>
        <v>930.00085714285717</v>
      </c>
      <c r="R22" s="844">
        <f t="shared" si="7"/>
        <v>63</v>
      </c>
      <c r="S22" s="843">
        <f t="shared" si="8"/>
        <v>43845</v>
      </c>
      <c r="T22" s="842">
        <f t="shared" si="9"/>
        <v>28.428599999999999</v>
      </c>
      <c r="U22" s="841"/>
      <c r="V22" s="148"/>
      <c r="W22" s="840">
        <f t="shared" si="10"/>
        <v>852.85799999999995</v>
      </c>
      <c r="X22" s="839">
        <f t="shared" si="11"/>
        <v>76.75721999999999</v>
      </c>
      <c r="Y22" s="839">
        <f t="shared" si="12"/>
        <v>929.61521999999991</v>
      </c>
    </row>
    <row r="23" spans="1:26" s="781" customFormat="1" ht="9" customHeight="1">
      <c r="A23" s="797"/>
      <c r="B23" s="796"/>
      <c r="C23" s="795"/>
      <c r="D23" s="1324" t="s">
        <v>878</v>
      </c>
      <c r="E23" s="1324"/>
      <c r="F23" s="1324"/>
      <c r="G23" s="794"/>
      <c r="H23" s="793">
        <f>SUM(H14:H22)</f>
        <v>95</v>
      </c>
      <c r="I23" s="792">
        <f>SUM(I14:I17)</f>
        <v>431.25</v>
      </c>
      <c r="J23" s="792">
        <f>SUM(J14:J17)</f>
        <v>151.51428571428571</v>
      </c>
      <c r="K23" s="792">
        <f>SUM(K14:K17)</f>
        <v>141.52500000000001</v>
      </c>
      <c r="L23" s="792">
        <f>SUM(L14:L17)</f>
        <v>88</v>
      </c>
      <c r="M23" s="791"/>
      <c r="N23" s="790"/>
      <c r="O23" s="789"/>
      <c r="P23" s="788">
        <f>SUM(P14:P17)</f>
        <v>1117.0999999999999</v>
      </c>
      <c r="Q23" s="788">
        <f>SUM(Q14:Q17)</f>
        <v>4787.5714285714275</v>
      </c>
      <c r="R23" s="787"/>
      <c r="S23" s="786"/>
      <c r="T23" s="785"/>
      <c r="U23" s="784"/>
      <c r="V23" s="783"/>
      <c r="W23" s="782"/>
    </row>
    <row r="24" spans="1:26" ht="15.75">
      <c r="B24" s="808"/>
      <c r="C24" s="865" t="s">
        <v>877</v>
      </c>
      <c r="D24" s="863"/>
      <c r="E24" s="863"/>
      <c r="F24" s="863"/>
      <c r="G24" s="864"/>
      <c r="H24" s="863"/>
      <c r="I24" s="863"/>
      <c r="J24" s="862" t="s">
        <v>876</v>
      </c>
      <c r="K24" s="1325">
        <f>SUM(M26:M29)</f>
        <v>922</v>
      </c>
      <c r="L24" s="1325"/>
      <c r="M24" s="1326"/>
      <c r="N24" s="861"/>
      <c r="O24" s="860" t="str">
        <f>+P1</f>
        <v>0AB47</v>
      </c>
      <c r="P24" s="859" t="s">
        <v>875</v>
      </c>
      <c r="Q24" s="858">
        <v>750</v>
      </c>
      <c r="S24" s="805"/>
      <c r="T24" s="804"/>
      <c r="U24" s="803"/>
      <c r="W24" s="857"/>
    </row>
    <row r="25" spans="1:26" ht="12" customHeight="1">
      <c r="B25" s="808"/>
      <c r="C25" s="856" t="s">
        <v>874</v>
      </c>
      <c r="E25" s="854" t="s">
        <v>873</v>
      </c>
      <c r="F25" s="854" t="s">
        <v>872</v>
      </c>
      <c r="G25" s="855" t="s">
        <v>871</v>
      </c>
      <c r="H25" s="854" t="s">
        <v>870</v>
      </c>
      <c r="I25" s="854" t="s">
        <v>869</v>
      </c>
      <c r="J25" s="854" t="s">
        <v>868</v>
      </c>
      <c r="K25" s="854" t="s">
        <v>867</v>
      </c>
      <c r="L25" s="854" t="s">
        <v>866</v>
      </c>
      <c r="M25" s="854" t="s">
        <v>865</v>
      </c>
      <c r="N25" s="853" t="s">
        <v>864</v>
      </c>
      <c r="P25" s="852" t="s">
        <v>863</v>
      </c>
      <c r="Q25" s="851" t="s">
        <v>862</v>
      </c>
      <c r="S25" s="805"/>
      <c r="T25" s="850" t="s">
        <v>861</v>
      </c>
      <c r="U25" s="803"/>
    </row>
    <row r="26" spans="1:26" s="737" customFormat="1">
      <c r="A26" s="837">
        <v>12</v>
      </c>
      <c r="B26" s="835" t="s">
        <v>860</v>
      </c>
      <c r="C26" s="849" t="s">
        <v>534</v>
      </c>
      <c r="D26" s="849"/>
      <c r="E26" s="833">
        <f>+Q26/30</f>
        <v>43.466666666666661</v>
      </c>
      <c r="F26" s="848">
        <f>+E26/8</f>
        <v>5.4333333333333327</v>
      </c>
      <c r="G26" s="831">
        <v>5</v>
      </c>
      <c r="H26" s="831">
        <v>-3</v>
      </c>
      <c r="I26" s="829">
        <f>(E26*G26)+(E26/6*G26)</f>
        <v>253.55555555555554</v>
      </c>
      <c r="J26" s="828">
        <f>+F26*H26</f>
        <v>-16.299999999999997</v>
      </c>
      <c r="K26" s="827"/>
      <c r="L26" s="811">
        <f>+N26*$N$3</f>
        <v>20</v>
      </c>
      <c r="M26" s="826">
        <f>ROUND((L26+K26+J26+I26),1)</f>
        <v>257.3</v>
      </c>
      <c r="N26" s="847">
        <v>5</v>
      </c>
      <c r="O26" s="824">
        <v>43307</v>
      </c>
      <c r="P26" s="846">
        <f>(1400-96)/30*7</f>
        <v>304.26666666666665</v>
      </c>
      <c r="Q26" s="845">
        <f>+P26/7*30</f>
        <v>1303.9999999999998</v>
      </c>
      <c r="R26" s="844">
        <f>1+$K$2-O26</f>
        <v>539</v>
      </c>
      <c r="S26" s="843">
        <f>+$K$2</f>
        <v>43845</v>
      </c>
      <c r="T26" s="842">
        <f>(E26*7-18)/7</f>
        <v>40.895238095238092</v>
      </c>
      <c r="U26" s="841">
        <v>38365</v>
      </c>
      <c r="V26" s="148"/>
      <c r="W26" s="840">
        <f>+T26*30</f>
        <v>1226.8571428571427</v>
      </c>
      <c r="X26" s="839">
        <f>+W26*0.09</f>
        <v>110.41714285714284</v>
      </c>
      <c r="Y26" s="839">
        <f>+X26+W26</f>
        <v>1337.2742857142855</v>
      </c>
      <c r="Z26" s="838">
        <f>6*3+7*38.5</f>
        <v>287.5</v>
      </c>
    </row>
    <row r="27" spans="1:26" s="814" customFormat="1">
      <c r="A27" s="837">
        <v>13</v>
      </c>
      <c r="B27" s="835" t="s">
        <v>859</v>
      </c>
      <c r="C27" s="737" t="s">
        <v>858</v>
      </c>
      <c r="D27" s="834"/>
      <c r="E27" s="833">
        <v>31</v>
      </c>
      <c r="F27" s="832">
        <f>+E27/8</f>
        <v>3.875</v>
      </c>
      <c r="G27" s="831">
        <v>6</v>
      </c>
      <c r="H27" s="830">
        <v>9</v>
      </c>
      <c r="I27" s="829">
        <f>+G27*E27</f>
        <v>186</v>
      </c>
      <c r="J27" s="828">
        <f>+F27*H27</f>
        <v>34.875</v>
      </c>
      <c r="K27" s="827"/>
      <c r="L27" s="811">
        <f>+N27*$N$3</f>
        <v>24</v>
      </c>
      <c r="M27" s="826">
        <f>ROUND(SUM(I27:L27),1)</f>
        <v>244.9</v>
      </c>
      <c r="N27" s="825">
        <v>6</v>
      </c>
      <c r="O27" s="824">
        <v>43647</v>
      </c>
      <c r="P27" s="823">
        <f>+E27*6</f>
        <v>186</v>
      </c>
      <c r="Q27" s="822">
        <f>+E27*30</f>
        <v>930</v>
      </c>
      <c r="R27" s="821">
        <f>1+$K$2-O27</f>
        <v>199</v>
      </c>
      <c r="S27" s="820">
        <f>+$K$2</f>
        <v>43845</v>
      </c>
      <c r="T27" s="819">
        <f>(E27*7-18)/7</f>
        <v>28.428571428571427</v>
      </c>
      <c r="U27" s="818"/>
      <c r="V27" s="817"/>
      <c r="W27" s="816">
        <f>+T27*30</f>
        <v>852.85714285714278</v>
      </c>
      <c r="X27" s="815">
        <f>+W27*0.09</f>
        <v>76.757142857142853</v>
      </c>
      <c r="Y27" s="815">
        <f>+X27+W27</f>
        <v>929.61428571428564</v>
      </c>
    </row>
    <row r="28" spans="1:26" s="814" customFormat="1">
      <c r="A28" s="836">
        <v>14</v>
      </c>
      <c r="B28" s="835" t="s">
        <v>857</v>
      </c>
      <c r="C28" s="737" t="s">
        <v>856</v>
      </c>
      <c r="D28" s="834"/>
      <c r="E28" s="833">
        <v>31</v>
      </c>
      <c r="F28" s="832">
        <f>+E28/8</f>
        <v>3.875</v>
      </c>
      <c r="G28" s="831">
        <v>6</v>
      </c>
      <c r="H28" s="830">
        <v>2</v>
      </c>
      <c r="I28" s="829">
        <f>+G28*E28</f>
        <v>186</v>
      </c>
      <c r="J28" s="828">
        <f>+F28*H28</f>
        <v>7.75</v>
      </c>
      <c r="K28" s="827"/>
      <c r="L28" s="811">
        <f>+N28*$N$3</f>
        <v>16</v>
      </c>
      <c r="M28" s="826">
        <f>ROUND(SUM(I28:L28),1)</f>
        <v>209.8</v>
      </c>
      <c r="N28" s="825">
        <v>4</v>
      </c>
      <c r="O28" s="824">
        <v>43649</v>
      </c>
      <c r="P28" s="823">
        <f>+E28*6</f>
        <v>186</v>
      </c>
      <c r="Q28" s="822">
        <f>+E28*30</f>
        <v>930</v>
      </c>
      <c r="R28" s="821">
        <f>1+$K$2-O28</f>
        <v>197</v>
      </c>
      <c r="S28" s="820">
        <f>+$K$2</f>
        <v>43845</v>
      </c>
      <c r="T28" s="819">
        <f>(E28*7-18)/7</f>
        <v>28.428571428571427</v>
      </c>
      <c r="U28" s="818"/>
      <c r="V28" s="817"/>
      <c r="W28" s="816">
        <f>+T28*30</f>
        <v>852.85714285714278</v>
      </c>
      <c r="X28" s="815">
        <f>+W28*0.09</f>
        <v>76.757142857142853</v>
      </c>
      <c r="Y28" s="815">
        <f>+X28+W28</f>
        <v>929.61428571428564</v>
      </c>
    </row>
    <row r="29" spans="1:26" s="814" customFormat="1">
      <c r="A29" s="836">
        <v>15</v>
      </c>
      <c r="B29" s="835" t="s">
        <v>855</v>
      </c>
      <c r="C29" s="737" t="s">
        <v>854</v>
      </c>
      <c r="D29" s="834"/>
      <c r="E29" s="833">
        <v>31</v>
      </c>
      <c r="F29" s="832">
        <f>+E29/8</f>
        <v>3.875</v>
      </c>
      <c r="G29" s="831">
        <v>6</v>
      </c>
      <c r="H29" s="830">
        <v>0</v>
      </c>
      <c r="I29" s="829">
        <f>+G29*E29</f>
        <v>186</v>
      </c>
      <c r="J29" s="828">
        <f>+F29*H29</f>
        <v>0</v>
      </c>
      <c r="K29" s="827"/>
      <c r="L29" s="811">
        <f>+N29*$N$3</f>
        <v>24</v>
      </c>
      <c r="M29" s="826">
        <f>ROUND(SUM(I29:L29),1)</f>
        <v>210</v>
      </c>
      <c r="N29" s="825">
        <v>6</v>
      </c>
      <c r="O29" s="824">
        <v>43776</v>
      </c>
      <c r="P29" s="823">
        <f>+E29*6</f>
        <v>186</v>
      </c>
      <c r="Q29" s="822">
        <f>+E29*30</f>
        <v>930</v>
      </c>
      <c r="R29" s="821">
        <f>1+$K$2-O29</f>
        <v>70</v>
      </c>
      <c r="S29" s="820">
        <f>+$K$2</f>
        <v>43845</v>
      </c>
      <c r="T29" s="819">
        <f>(E29*7-18)/7</f>
        <v>28.428571428571427</v>
      </c>
      <c r="U29" s="818"/>
      <c r="V29" s="817"/>
      <c r="W29" s="816">
        <f>+T29*30</f>
        <v>852.85714285714278</v>
      </c>
      <c r="X29" s="815">
        <f>+W29*0.09</f>
        <v>76.757142857142853</v>
      </c>
      <c r="Y29" s="815">
        <f>+X29+W29</f>
        <v>929.61428571428564</v>
      </c>
    </row>
    <row r="30" spans="1:26" s="781" customFormat="1" ht="9" customHeight="1">
      <c r="A30" s="797"/>
      <c r="B30" s="796"/>
      <c r="C30" s="795"/>
      <c r="D30" s="1324"/>
      <c r="E30" s="1324"/>
      <c r="F30" s="1324"/>
      <c r="G30" s="794"/>
      <c r="H30" s="793">
        <f>SUM(H26:H29)</f>
        <v>8</v>
      </c>
      <c r="I30" s="792"/>
      <c r="J30" s="792"/>
      <c r="K30" s="792"/>
      <c r="L30" s="792"/>
      <c r="M30" s="791">
        <f>+H23+H30</f>
        <v>103</v>
      </c>
      <c r="N30" s="790">
        <f>SUM(N14:N29)</f>
        <v>74</v>
      </c>
      <c r="O30" s="789" t="s">
        <v>853</v>
      </c>
      <c r="P30" s="788"/>
      <c r="Q30" s="788">
        <v>1232.1400000000001</v>
      </c>
      <c r="R30" s="787"/>
      <c r="S30" s="786"/>
      <c r="T30" s="785"/>
      <c r="U30" s="784"/>
      <c r="V30" s="783"/>
      <c r="W30" s="782" t="e">
        <f>+#REF!/7</f>
        <v>#REF!</v>
      </c>
    </row>
    <row r="31" spans="1:26" ht="15">
      <c r="B31" s="808"/>
      <c r="F31" s="813" t="s">
        <v>852</v>
      </c>
      <c r="G31" s="812"/>
      <c r="H31" s="1327">
        <f>+K12+K24+K3</f>
        <v>2931.6000000000004</v>
      </c>
      <c r="I31" s="1328"/>
      <c r="L31" s="811"/>
      <c r="O31" s="810">
        <f>INT(M30+N30)</f>
        <v>177</v>
      </c>
      <c r="P31" s="809"/>
      <c r="Q31" s="806"/>
      <c r="R31" s="805"/>
      <c r="S31" s="804"/>
      <c r="T31" s="798"/>
      <c r="U31" s="803"/>
      <c r="W31" s="1" t="e">
        <f>+W30*30</f>
        <v>#REF!</v>
      </c>
    </row>
    <row r="32" spans="1:26" ht="5.0999999999999996" customHeight="1" thickBot="1">
      <c r="B32" s="808"/>
      <c r="P32" s="807"/>
      <c r="Q32" s="806"/>
      <c r="R32" s="805"/>
      <c r="S32" s="804"/>
      <c r="T32" s="798"/>
      <c r="U32" s="803"/>
    </row>
    <row r="33" spans="1:23" ht="18.75" thickBot="1">
      <c r="B33" s="802" t="s">
        <v>851</v>
      </c>
      <c r="C33" s="800"/>
      <c r="D33" s="1329">
        <f>K24+K12+K3</f>
        <v>2931.6000000000004</v>
      </c>
      <c r="E33" s="1330"/>
      <c r="F33" s="801" t="s">
        <v>850</v>
      </c>
      <c r="G33" s="800"/>
      <c r="H33" s="1331">
        <f>+K48</f>
        <v>1400.92</v>
      </c>
      <c r="I33" s="1332"/>
      <c r="J33" s="799" t="s">
        <v>849</v>
      </c>
      <c r="K33" s="503"/>
      <c r="L33" s="1333">
        <f>+H33+D33</f>
        <v>4332.5200000000004</v>
      </c>
      <c r="M33" s="1334"/>
      <c r="O33" s="12">
        <f>+D33-H31</f>
        <v>0</v>
      </c>
      <c r="R33" s="150"/>
      <c r="S33" s="798"/>
      <c r="T33" s="798"/>
      <c r="U33" s="150"/>
    </row>
    <row r="34" spans="1:23" s="781" customFormat="1" ht="5.0999999999999996" customHeight="1" thickBot="1">
      <c r="A34" s="797"/>
      <c r="B34" s="796"/>
      <c r="C34" s="795"/>
      <c r="D34" s="1324"/>
      <c r="E34" s="1324"/>
      <c r="F34" s="1324"/>
      <c r="G34" s="794"/>
      <c r="H34" s="793"/>
      <c r="I34" s="792"/>
      <c r="J34" s="792"/>
      <c r="K34" s="792"/>
      <c r="L34" s="792"/>
      <c r="M34" s="791"/>
      <c r="N34" s="790"/>
      <c r="O34" s="789"/>
      <c r="P34" s="788"/>
      <c r="Q34" s="788"/>
      <c r="R34" s="787"/>
      <c r="S34" s="786"/>
      <c r="T34" s="785"/>
      <c r="U34" s="784"/>
      <c r="V34" s="783"/>
      <c r="W34" s="782"/>
    </row>
    <row r="35" spans="1:23" s="737" customFormat="1" outlineLevel="1">
      <c r="A35" s="735"/>
      <c r="B35" s="780"/>
      <c r="C35" s="779" t="s">
        <v>848</v>
      </c>
      <c r="D35" s="778"/>
      <c r="E35" s="778"/>
      <c r="F35" s="778"/>
      <c r="G35" s="756" t="s">
        <v>847</v>
      </c>
      <c r="H35" s="755" t="s">
        <v>948</v>
      </c>
      <c r="I35" s="755"/>
      <c r="J35" s="755"/>
      <c r="K35" s="755"/>
      <c r="L35" s="777"/>
      <c r="M35" s="738"/>
      <c r="N35" s="776"/>
      <c r="O35" s="775">
        <v>500</v>
      </c>
      <c r="P35" s="774">
        <v>1</v>
      </c>
      <c r="Q35" s="773" t="s">
        <v>846</v>
      </c>
    </row>
    <row r="36" spans="1:23" s="737" customFormat="1" outlineLevel="1">
      <c r="A36" s="735"/>
      <c r="B36" s="747"/>
      <c r="C36" s="767" t="s">
        <v>845</v>
      </c>
      <c r="D36" s="772" t="s">
        <v>970</v>
      </c>
      <c r="E36" s="771"/>
      <c r="F36" s="771"/>
      <c r="G36" s="756" t="s">
        <v>844</v>
      </c>
      <c r="H36" s="770" t="s">
        <v>948</v>
      </c>
      <c r="I36" s="770"/>
      <c r="J36" s="770"/>
      <c r="K36" s="770"/>
      <c r="L36" s="742"/>
      <c r="M36" s="738"/>
      <c r="N36" s="764"/>
      <c r="O36" s="769">
        <f>+O35/7</f>
        <v>71.428571428571431</v>
      </c>
      <c r="P36" s="768">
        <f>+O36*P35</f>
        <v>71.428571428571431</v>
      </c>
      <c r="Q36" s="714"/>
    </row>
    <row r="37" spans="1:23" s="737" customFormat="1" ht="13.5" outlineLevel="1" thickBot="1">
      <c r="A37" s="735"/>
      <c r="B37" s="747"/>
      <c r="C37" s="767" t="s">
        <v>843</v>
      </c>
      <c r="D37" s="757" t="s">
        <v>963</v>
      </c>
      <c r="E37" s="756" t="s">
        <v>842</v>
      </c>
      <c r="F37" s="755" t="s">
        <v>969</v>
      </c>
      <c r="G37" s="766" t="s">
        <v>841</v>
      </c>
      <c r="H37" s="765">
        <v>2020</v>
      </c>
      <c r="I37" s="750"/>
      <c r="J37" s="750"/>
      <c r="K37" s="750"/>
      <c r="L37" s="742"/>
      <c r="M37" s="1"/>
      <c r="N37" s="764"/>
      <c r="O37" s="763">
        <f>+O36/6</f>
        <v>11.904761904761905</v>
      </c>
      <c r="P37" s="762">
        <f>+O37*P35</f>
        <v>11.904761904761905</v>
      </c>
      <c r="Q37" s="761">
        <f>+P37+P36</f>
        <v>83.333333333333343</v>
      </c>
      <c r="S37" s="1"/>
    </row>
    <row r="38" spans="1:23" s="737" customFormat="1" outlineLevel="1">
      <c r="A38" s="735"/>
      <c r="B38" s="747"/>
      <c r="C38" s="758" t="s">
        <v>840</v>
      </c>
      <c r="D38" s="757" t="s">
        <v>950</v>
      </c>
      <c r="E38" s="757"/>
      <c r="F38" s="757"/>
      <c r="G38" s="756" t="s">
        <v>839</v>
      </c>
      <c r="H38" s="759" t="s">
        <v>803</v>
      </c>
      <c r="I38" s="756" t="s">
        <v>838</v>
      </c>
      <c r="J38" s="755" t="s">
        <v>968</v>
      </c>
      <c r="K38" s="759"/>
      <c r="L38" s="742"/>
      <c r="M38" s="1"/>
    </row>
    <row r="39" spans="1:23" s="737" customFormat="1" outlineLevel="1">
      <c r="A39" s="735"/>
      <c r="B39" s="747"/>
      <c r="C39" s="758" t="s">
        <v>837</v>
      </c>
      <c r="D39" s="757" t="s">
        <v>949</v>
      </c>
      <c r="E39" s="757"/>
      <c r="F39" s="757"/>
      <c r="G39" s="756" t="s">
        <v>836</v>
      </c>
      <c r="H39" s="755" t="s">
        <v>948</v>
      </c>
      <c r="I39" s="756" t="s">
        <v>835</v>
      </c>
      <c r="J39" s="755" t="s">
        <v>947</v>
      </c>
      <c r="K39" s="755"/>
      <c r="L39" s="742"/>
      <c r="M39" s="1"/>
      <c r="O39" s="736"/>
    </row>
    <row r="40" spans="1:23" s="737" customFormat="1" ht="17.25" outlineLevel="1" thickBot="1">
      <c r="A40" s="735"/>
      <c r="B40" s="747"/>
      <c r="C40" s="754" t="s">
        <v>834</v>
      </c>
      <c r="D40" s="754" t="s">
        <v>833</v>
      </c>
      <c r="E40" s="754"/>
      <c r="F40" s="754"/>
      <c r="G40" s="753" t="s">
        <v>832</v>
      </c>
      <c r="H40" s="753" t="s">
        <v>831</v>
      </c>
      <c r="I40" s="753" t="s">
        <v>830</v>
      </c>
      <c r="J40" s="753" t="s">
        <v>829</v>
      </c>
      <c r="K40" s="753" t="s">
        <v>828</v>
      </c>
      <c r="L40" s="742"/>
      <c r="M40" s="1"/>
      <c r="O40" s="736"/>
    </row>
    <row r="41" spans="1:23" outlineLevel="1">
      <c r="B41" s="747"/>
      <c r="C41" s="751" t="s">
        <v>946</v>
      </c>
      <c r="D41" s="750" t="s">
        <v>945</v>
      </c>
      <c r="E41" s="750"/>
      <c r="F41" s="750"/>
      <c r="G41" s="749">
        <v>43471</v>
      </c>
      <c r="H41" s="986">
        <v>31</v>
      </c>
      <c r="I41" s="986">
        <v>235</v>
      </c>
      <c r="J41" s="986">
        <v>26.67</v>
      </c>
      <c r="K41" s="986">
        <v>208.33</v>
      </c>
      <c r="L41" s="742"/>
      <c r="N41" s="737"/>
      <c r="O41" s="736"/>
      <c r="P41" s="737"/>
      <c r="Q41" s="737"/>
      <c r="R41" s="737"/>
      <c r="S41" s="737"/>
      <c r="T41" s="737"/>
    </row>
    <row r="42" spans="1:23" s="737" customFormat="1" outlineLevel="1">
      <c r="A42" s="735"/>
      <c r="B42" s="747"/>
      <c r="C42" s="751" t="s">
        <v>944</v>
      </c>
      <c r="D42" s="750" t="s">
        <v>943</v>
      </c>
      <c r="E42" s="750"/>
      <c r="F42" s="750"/>
      <c r="G42" s="749">
        <v>43473</v>
      </c>
      <c r="H42" s="986">
        <v>31</v>
      </c>
      <c r="I42" s="986">
        <v>235</v>
      </c>
      <c r="J42" s="986">
        <v>26.67</v>
      </c>
      <c r="K42" s="986">
        <v>208.33</v>
      </c>
      <c r="L42" s="742"/>
      <c r="M42" s="1"/>
      <c r="O42" s="736"/>
    </row>
    <row r="43" spans="1:23" s="737" customFormat="1" outlineLevel="1">
      <c r="A43" s="735"/>
      <c r="B43" s="747"/>
      <c r="C43" s="751" t="s">
        <v>942</v>
      </c>
      <c r="D43" s="750" t="s">
        <v>941</v>
      </c>
      <c r="E43" s="750"/>
      <c r="F43" s="750"/>
      <c r="G43" s="749">
        <v>42005</v>
      </c>
      <c r="H43" s="986">
        <v>33.799999999999997</v>
      </c>
      <c r="I43" s="986">
        <v>254.6</v>
      </c>
      <c r="J43" s="986">
        <v>33.200000000000003</v>
      </c>
      <c r="K43" s="986">
        <v>221.4</v>
      </c>
      <c r="L43" s="742"/>
      <c r="M43" s="1"/>
      <c r="O43" s="736"/>
    </row>
    <row r="44" spans="1:23" s="737" customFormat="1" outlineLevel="1">
      <c r="A44" s="735"/>
      <c r="B44" s="747"/>
      <c r="C44" s="751" t="s">
        <v>940</v>
      </c>
      <c r="D44" s="750" t="s">
        <v>939</v>
      </c>
      <c r="E44" s="750"/>
      <c r="F44" s="750"/>
      <c r="G44" s="749">
        <v>43111</v>
      </c>
      <c r="H44" s="986">
        <v>31</v>
      </c>
      <c r="I44" s="986">
        <v>235</v>
      </c>
      <c r="J44" s="986">
        <v>27.09</v>
      </c>
      <c r="K44" s="986">
        <v>207.91</v>
      </c>
      <c r="L44" s="742"/>
      <c r="M44" s="1"/>
      <c r="O44" s="736"/>
    </row>
    <row r="45" spans="1:23" s="737" customFormat="1" ht="15" outlineLevel="1">
      <c r="A45" s="735"/>
      <c r="B45" s="747"/>
      <c r="C45" s="751" t="s">
        <v>938</v>
      </c>
      <c r="D45" s="750" t="s">
        <v>937</v>
      </c>
      <c r="E45" s="750"/>
      <c r="F45" s="750"/>
      <c r="G45" s="749">
        <v>43111</v>
      </c>
      <c r="H45" s="986">
        <v>31</v>
      </c>
      <c r="I45" s="986">
        <v>195.83</v>
      </c>
      <c r="J45" s="986">
        <v>22.57</v>
      </c>
      <c r="K45" s="986">
        <v>173.26</v>
      </c>
      <c r="L45" s="742"/>
      <c r="M45" s="752"/>
      <c r="O45" s="736"/>
    </row>
    <row r="46" spans="1:23" s="737" customFormat="1" ht="15" outlineLevel="1">
      <c r="A46" s="735"/>
      <c r="B46" s="747"/>
      <c r="C46" s="751" t="s">
        <v>936</v>
      </c>
      <c r="D46" s="750" t="s">
        <v>935</v>
      </c>
      <c r="E46" s="750"/>
      <c r="F46" s="750"/>
      <c r="G46" s="749" t="s">
        <v>934</v>
      </c>
      <c r="H46" s="986">
        <v>31</v>
      </c>
      <c r="I46" s="986">
        <v>195.83</v>
      </c>
      <c r="J46" s="986">
        <v>22.57</v>
      </c>
      <c r="K46" s="986">
        <v>173.26</v>
      </c>
      <c r="L46" s="742"/>
      <c r="M46" s="752"/>
      <c r="O46" s="736"/>
    </row>
    <row r="47" spans="1:23" s="737" customFormat="1" ht="12" outlineLevel="1">
      <c r="A47" s="735"/>
      <c r="B47" s="747"/>
      <c r="C47" s="751" t="s">
        <v>933</v>
      </c>
      <c r="D47" s="750" t="s">
        <v>932</v>
      </c>
      <c r="E47" s="750"/>
      <c r="F47" s="750"/>
      <c r="G47" s="749">
        <v>42005</v>
      </c>
      <c r="H47" s="986">
        <v>38.5</v>
      </c>
      <c r="I47" s="986">
        <v>239.58</v>
      </c>
      <c r="J47" s="986">
        <v>31.15</v>
      </c>
      <c r="K47" s="986">
        <v>208.43</v>
      </c>
      <c r="L47" s="742"/>
      <c r="M47" s="736"/>
      <c r="O47" s="736"/>
    </row>
    <row r="48" spans="1:23" s="737" customFormat="1" ht="12" outlineLevel="1">
      <c r="A48" s="735"/>
      <c r="B48" s="747"/>
      <c r="C48" s="746"/>
      <c r="D48" s="745"/>
      <c r="E48" s="745"/>
      <c r="F48" s="745"/>
      <c r="G48" s="744"/>
      <c r="H48" s="985">
        <f>SUM(H41:H47)</f>
        <v>227.3</v>
      </c>
      <c r="I48" s="985">
        <f>SUM(I41:I47)</f>
        <v>1590.84</v>
      </c>
      <c r="J48" s="985">
        <f>SUM(J41:J47)</f>
        <v>189.92000000000002</v>
      </c>
      <c r="K48" s="985">
        <f>SUM(K41:K47)</f>
        <v>1400.92</v>
      </c>
      <c r="L48" s="742"/>
      <c r="M48" s="736"/>
      <c r="O48" s="736"/>
    </row>
    <row r="49" spans="1:21" s="737" customFormat="1" ht="12" outlineLevel="1">
      <c r="A49" s="735"/>
      <c r="B49" s="741"/>
      <c r="C49" s="740"/>
      <c r="D49" s="740"/>
      <c r="E49" s="740"/>
      <c r="F49" s="740"/>
      <c r="G49" s="740"/>
      <c r="H49" s="740"/>
      <c r="I49" s="740"/>
      <c r="J49" s="740"/>
      <c r="K49" s="740"/>
      <c r="L49" s="739"/>
      <c r="M49" s="738"/>
      <c r="O49" s="736"/>
    </row>
    <row r="50" spans="1:21" s="737" customFormat="1" ht="12" outlineLevel="1">
      <c r="A50" s="735"/>
      <c r="B50" s="738"/>
      <c r="C50" s="738"/>
      <c r="D50" s="738"/>
      <c r="E50" s="738"/>
      <c r="F50" s="738"/>
      <c r="G50" s="738"/>
      <c r="H50" s="738"/>
      <c r="I50" s="738"/>
      <c r="J50" s="738"/>
      <c r="K50" s="738"/>
      <c r="L50" s="738"/>
      <c r="M50" s="738"/>
      <c r="O50" s="736"/>
      <c r="U50" s="738"/>
    </row>
    <row r="51" spans="1:21" s="737" customFormat="1" ht="12" outlineLevel="1">
      <c r="A51" s="735"/>
      <c r="B51" s="738"/>
      <c r="C51" s="738"/>
      <c r="D51" s="738"/>
      <c r="E51" s="738"/>
      <c r="F51" s="738"/>
      <c r="G51" s="738"/>
      <c r="H51" s="738"/>
      <c r="I51" s="738"/>
      <c r="J51" s="738"/>
      <c r="K51" s="738"/>
      <c r="L51" s="738"/>
      <c r="M51" s="738"/>
      <c r="O51" s="736"/>
    </row>
    <row r="52" spans="1:21" s="737" customFormat="1" ht="12" outlineLevel="1">
      <c r="A52" s="735"/>
      <c r="B52" s="738"/>
      <c r="C52" s="738"/>
      <c r="D52" s="738"/>
      <c r="E52" s="738"/>
      <c r="F52" s="738"/>
      <c r="G52" s="738"/>
      <c r="H52" s="738"/>
      <c r="I52" s="738"/>
      <c r="J52" s="738"/>
      <c r="K52" s="738"/>
      <c r="L52" s="738"/>
      <c r="M52" s="738"/>
      <c r="O52" s="736"/>
    </row>
    <row r="53" spans="1:21" s="737" customFormat="1" ht="12" outlineLevel="1">
      <c r="A53" s="735"/>
      <c r="B53" s="738"/>
      <c r="C53" s="738"/>
      <c r="D53" s="738"/>
      <c r="E53" s="738"/>
      <c r="F53" s="738"/>
      <c r="G53" s="738"/>
      <c r="H53" s="738"/>
      <c r="I53" s="738"/>
      <c r="J53" s="738"/>
      <c r="K53" s="738"/>
      <c r="L53" s="738"/>
      <c r="M53" s="738"/>
      <c r="O53" s="736"/>
    </row>
    <row r="54" spans="1:21" s="737" customFormat="1" outlineLevel="1">
      <c r="A54" s="735"/>
      <c r="B54" s="25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736"/>
    </row>
    <row r="55" spans="1:21" s="737" customFormat="1" outlineLevel="1">
      <c r="A55" s="735"/>
      <c r="B55" s="25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736"/>
    </row>
    <row r="56" spans="1:21">
      <c r="O56" s="736"/>
      <c r="P56" s="737"/>
      <c r="Q56" s="737"/>
      <c r="R56" s="737"/>
      <c r="S56" s="737"/>
      <c r="T56" s="737"/>
    </row>
    <row r="57" spans="1:21">
      <c r="P57" s="736"/>
    </row>
    <row r="58" spans="1:21">
      <c r="P58" s="736"/>
    </row>
    <row r="59" spans="1:21">
      <c r="P59" s="736"/>
    </row>
    <row r="60" spans="1:21">
      <c r="P60" s="736"/>
    </row>
    <row r="61" spans="1:21">
      <c r="A61" s="1"/>
      <c r="B61" s="1"/>
      <c r="P61" s="736"/>
    </row>
    <row r="62" spans="1:21">
      <c r="A62" s="1"/>
      <c r="B62" s="1"/>
      <c r="P62" s="736"/>
    </row>
  </sheetData>
  <mergeCells count="15">
    <mergeCell ref="G7:H7"/>
    <mergeCell ref="Q1:R1"/>
    <mergeCell ref="H2:I2"/>
    <mergeCell ref="K2:M2"/>
    <mergeCell ref="P2:Q2"/>
    <mergeCell ref="K3:M3"/>
    <mergeCell ref="D34:F34"/>
    <mergeCell ref="K12:M12"/>
    <mergeCell ref="D23:F23"/>
    <mergeCell ref="K24:M24"/>
    <mergeCell ref="D30:F30"/>
    <mergeCell ref="H31:I31"/>
    <mergeCell ref="D33:E33"/>
    <mergeCell ref="H33:I33"/>
    <mergeCell ref="L33:M33"/>
  </mergeCells>
  <conditionalFormatting sqref="G33:H33 L33 E32:J32 M31:N32 J33 E30:G31 C33 E34:G34 I34 M24:N24 I24 F17:F22 G5 F4:F5 S1 L4 I14:I22 F27:F29 I26:I30">
    <cfRule type="cellIs" dxfId="29" priority="8" stopIfTrue="1" operator="equal">
      <formula>0</formula>
    </cfRule>
  </conditionalFormatting>
  <conditionalFormatting sqref="Q32">
    <cfRule type="cellIs" dxfId="28" priority="7" stopIfTrue="1" operator="greaterThanOrEqual">
      <formula>89</formula>
    </cfRule>
  </conditionalFormatting>
  <conditionalFormatting sqref="Q33 R34 R14:R23 R26:R30">
    <cfRule type="cellIs" dxfId="27" priority="6" stopIfTrue="1" operator="greaterThanOrEqual">
      <formula>89</formula>
    </cfRule>
  </conditionalFormatting>
  <conditionalFormatting sqref="M34 M14:M23 M26:M30">
    <cfRule type="cellIs" dxfId="26" priority="5" stopIfTrue="1" operator="equal">
      <formula>0</formula>
    </cfRule>
  </conditionalFormatting>
  <conditionalFormatting sqref="O24 R7 P1">
    <cfRule type="cellIs" dxfId="25" priority="3" stopIfTrue="1" operator="lessThan">
      <formula>0</formula>
    </cfRule>
    <cfRule type="cellIs" dxfId="24" priority="4" stopIfTrue="1" operator="equal">
      <formula>0</formula>
    </cfRule>
  </conditionalFormatting>
  <conditionalFormatting sqref="H30 H34 G17 H16:H23 G14:H15 G26:H29">
    <cfRule type="cellIs" dxfId="23" priority="2" stopIfTrue="1" operator="lessThan">
      <formula>0</formula>
    </cfRule>
  </conditionalFormatting>
  <conditionalFormatting sqref="R24">
    <cfRule type="cellIs" dxfId="22" priority="36" stopIfTrue="1" operator="lessThan">
      <formula>$T$31</formula>
    </cfRule>
  </conditionalFormatting>
  <printOptions horizontalCentered="1" verticalCentered="1"/>
  <pageMargins left="0" right="0" top="0.35433070866141736" bottom="0" header="0.19685039370078741" footer="0"/>
  <pageSetup paperSize="9" scale="87" orientation="landscape" r:id="rId1"/>
  <headerFooter alignWithMargins="0">
    <oddHeader>&amp;C&amp;F &amp;A&amp;R&amp;D &amp;T</oddHeader>
  </headerFooter>
  <ignoredErrors>
    <ignoredError sqref="C41:C44 C47 C45:C46" numberStoredAsText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topLeftCell="A13" workbookViewId="0">
      <selection activeCell="I15" sqref="I15"/>
    </sheetView>
  </sheetViews>
  <sheetFormatPr baseColWidth="10" defaultRowHeight="12.75" outlineLevelRow="1"/>
  <cols>
    <col min="1" max="1" width="3.28515625" style="735" bestFit="1" customWidth="1"/>
    <col min="2" max="2" width="8.28515625" style="252" bestFit="1" customWidth="1"/>
    <col min="3" max="3" width="13.28515625" style="1" customWidth="1"/>
    <col min="4" max="4" width="11.7109375" style="1" customWidth="1"/>
    <col min="5" max="7" width="10.7109375" style="1" customWidth="1"/>
    <col min="8" max="8" width="11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7.7109375" style="1" customWidth="1"/>
    <col min="13" max="13" width="12.140625" style="1" bestFit="1" customWidth="1"/>
    <col min="14" max="14" width="6.42578125" style="1" customWidth="1"/>
    <col min="15" max="15" width="13.140625" style="1" customWidth="1"/>
    <col min="16" max="17" width="9.7109375" style="1" customWidth="1"/>
    <col min="18" max="18" width="13.42578125" style="1" customWidth="1"/>
    <col min="19" max="19" width="17.42578125" style="1" customWidth="1"/>
    <col min="20" max="20" width="10" style="1" customWidth="1"/>
    <col min="21" max="21" width="18.42578125" style="1" bestFit="1" customWidth="1"/>
    <col min="22" max="22" width="8.28515625" style="1" bestFit="1" customWidth="1"/>
    <col min="23" max="23" width="9" style="1" bestFit="1" customWidth="1"/>
    <col min="24" max="24" width="7.5703125" style="1" bestFit="1" customWidth="1"/>
    <col min="25" max="25" width="9" style="1" bestFit="1" customWidth="1"/>
    <col min="26" max="26" width="7.5703125" style="1" bestFit="1" customWidth="1"/>
    <col min="27" max="16384" width="11.42578125" style="1"/>
  </cols>
  <sheetData>
    <row r="1" spans="1:25" s="2" customFormat="1" ht="20.100000000000001" customHeight="1">
      <c r="A1" s="968"/>
      <c r="B1" s="967"/>
      <c r="C1" s="981" t="s">
        <v>929</v>
      </c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5" t="s">
        <v>925</v>
      </c>
      <c r="P1" s="860" t="str">
        <f>DEC2HEX(Q1,5)</f>
        <v>0AB40</v>
      </c>
      <c r="Q1" s="1337">
        <f>2+K2</f>
        <v>43840</v>
      </c>
      <c r="R1" s="1338"/>
      <c r="S1" s="964">
        <f>+Q1</f>
        <v>43840</v>
      </c>
    </row>
    <row r="2" spans="1:25" s="7" customFormat="1" ht="14.25">
      <c r="A2" s="735"/>
      <c r="C2" s="963" t="s">
        <v>928</v>
      </c>
      <c r="D2" s="963"/>
      <c r="E2" s="962"/>
      <c r="G2" s="961" t="s">
        <v>924</v>
      </c>
      <c r="H2" s="1339">
        <v>43832</v>
      </c>
      <c r="I2" s="1339"/>
      <c r="J2" s="960" t="s">
        <v>923</v>
      </c>
      <c r="K2" s="1339">
        <f>6+H2</f>
        <v>43838</v>
      </c>
      <c r="L2" s="1339"/>
      <c r="M2" s="1339"/>
      <c r="N2" s="959" t="s">
        <v>922</v>
      </c>
      <c r="O2" s="958" t="s">
        <v>921</v>
      </c>
      <c r="P2" s="1340">
        <f ca="1">TODAY()</f>
        <v>43895</v>
      </c>
      <c r="Q2" s="1340"/>
      <c r="R2" s="957"/>
      <c r="S2" s="956"/>
    </row>
    <row r="3" spans="1:25" ht="15.75">
      <c r="B3" s="835"/>
      <c r="C3" s="865" t="s">
        <v>920</v>
      </c>
      <c r="D3" s="955"/>
      <c r="E3" s="954"/>
      <c r="F3" s="953"/>
      <c r="G3" s="952"/>
      <c r="H3" s="952"/>
      <c r="I3" s="951"/>
      <c r="J3" s="862" t="s">
        <v>876</v>
      </c>
      <c r="K3" s="1325">
        <f>SUM(F4:F5,M4:M5)</f>
        <v>810.5</v>
      </c>
      <c r="L3" s="1325"/>
      <c r="M3" s="1326"/>
      <c r="N3" s="950">
        <v>4</v>
      </c>
      <c r="O3" s="949" t="s">
        <v>919</v>
      </c>
      <c r="P3" s="939" t="s">
        <v>848</v>
      </c>
      <c r="Q3" s="948"/>
      <c r="R3" s="948"/>
      <c r="S3" s="947"/>
    </row>
    <row r="4" spans="1:25" s="737" customFormat="1" ht="15.75">
      <c r="A4" s="837">
        <v>1</v>
      </c>
      <c r="B4" s="835" t="s">
        <v>918</v>
      </c>
      <c r="C4" s="737" t="s">
        <v>917</v>
      </c>
      <c r="F4" s="946">
        <f>(500/7)*(G4+G4*1/6)</f>
        <v>500</v>
      </c>
      <c r="G4" s="945">
        <v>6</v>
      </c>
      <c r="H4" s="835" t="s">
        <v>85</v>
      </c>
      <c r="I4" s="944" t="s">
        <v>916</v>
      </c>
      <c r="J4" s="943"/>
      <c r="K4" s="811">
        <f>+N4*$N$3</f>
        <v>24</v>
      </c>
      <c r="L4" s="942">
        <f>(25*7+20+0)/6*N4</f>
        <v>195</v>
      </c>
      <c r="M4" s="932">
        <f>ROUND(L4+K4,0)</f>
        <v>219</v>
      </c>
      <c r="N4" s="825">
        <v>6</v>
      </c>
      <c r="O4" s="941" t="s">
        <v>915</v>
      </c>
      <c r="P4" s="940" t="s">
        <v>914</v>
      </c>
      <c r="Q4" s="939"/>
      <c r="R4" s="939"/>
      <c r="S4" s="938"/>
    </row>
    <row r="5" spans="1:25" s="737" customFormat="1">
      <c r="A5" s="735"/>
      <c r="B5" s="835" t="s">
        <v>913</v>
      </c>
      <c r="C5" s="937" t="s">
        <v>912</v>
      </c>
      <c r="D5" s="849"/>
      <c r="E5" s="849"/>
      <c r="F5" s="936">
        <f>IF(M10&gt;0,M10,"0.00")</f>
        <v>91.5</v>
      </c>
      <c r="G5" s="935"/>
      <c r="H5" s="934" t="s">
        <v>911</v>
      </c>
      <c r="I5" s="933"/>
      <c r="K5" s="811"/>
      <c r="L5" s="811"/>
      <c r="M5" s="932"/>
      <c r="N5" s="825"/>
      <c r="O5" s="931" t="s">
        <v>910</v>
      </c>
      <c r="P5" s="930" t="s">
        <v>909</v>
      </c>
      <c r="Q5" s="930"/>
      <c r="R5" s="930"/>
      <c r="S5" s="929"/>
    </row>
    <row r="6" spans="1:25" ht="5.0999999999999996" customHeight="1" thickBot="1">
      <c r="B6" s="835"/>
      <c r="O6" s="928"/>
      <c r="P6" s="928"/>
      <c r="R6" s="150"/>
      <c r="S6" s="150"/>
      <c r="T6" s="150"/>
      <c r="U6" s="150"/>
      <c r="V6" s="150"/>
      <c r="W6" s="150"/>
    </row>
    <row r="7" spans="1:25" ht="15" customHeight="1" outlineLevel="1" thickTop="1" thickBot="1">
      <c r="B7" s="835"/>
      <c r="C7" s="927" t="str">
        <f>CONCATENATE(MID(C5,1,25),"   [ COMEDOR ]" )</f>
        <v xml:space="preserve"> Silvia Tapia de Linares    [ COMEDOR ]</v>
      </c>
      <c r="D7" s="926"/>
      <c r="E7" s="926"/>
      <c r="F7" s="925">
        <f>2.8</f>
        <v>2.8</v>
      </c>
      <c r="G7" s="1335">
        <f>0.5</f>
        <v>0.5</v>
      </c>
      <c r="H7" s="1336"/>
      <c r="I7" s="924" t="s">
        <v>908</v>
      </c>
      <c r="J7" s="923" t="s">
        <v>907</v>
      </c>
      <c r="K7" s="922" t="s">
        <v>906</v>
      </c>
      <c r="L7" s="921" t="s">
        <v>905</v>
      </c>
      <c r="M7" s="920" t="s">
        <v>865</v>
      </c>
      <c r="N7" s="919"/>
      <c r="O7" s="878">
        <v>6</v>
      </c>
      <c r="P7" s="877">
        <v>0</v>
      </c>
      <c r="Q7" s="880">
        <f t="shared" ref="Q7:Q12" si="0">+O7*P7</f>
        <v>0</v>
      </c>
      <c r="R7" s="918" t="str">
        <f>+P1</f>
        <v>0AB40</v>
      </c>
      <c r="S7" s="917" t="str">
        <f>+C2</f>
        <v xml:space="preserve">      Semana Nº 01 - Ene [1d4]</v>
      </c>
      <c r="T7" s="150"/>
      <c r="U7" s="150"/>
      <c r="V7" s="150"/>
    </row>
    <row r="8" spans="1:25" ht="12.95" customHeight="1" outlineLevel="1" thickTop="1" thickBot="1">
      <c r="B8" s="835"/>
      <c r="C8" s="916">
        <f>+H2</f>
        <v>43832</v>
      </c>
      <c r="D8" s="916">
        <f>1+C8</f>
        <v>43833</v>
      </c>
      <c r="E8" s="916">
        <f>1+D8</f>
        <v>43834</v>
      </c>
      <c r="F8" s="915">
        <f>2+E8</f>
        <v>43836</v>
      </c>
      <c r="G8" s="915">
        <f>1+F8</f>
        <v>43837</v>
      </c>
      <c r="H8" s="982">
        <f>1+G8</f>
        <v>43838</v>
      </c>
      <c r="I8" s="896" t="s">
        <v>904</v>
      </c>
      <c r="J8" s="914">
        <f>SUM(C9:H9)*6-204</f>
        <v>0</v>
      </c>
      <c r="K8" s="905">
        <f>+R12</f>
        <v>42</v>
      </c>
      <c r="L8" s="904">
        <f>SUM(C10:H10)*G7</f>
        <v>35.5</v>
      </c>
      <c r="M8" s="913">
        <f>+M10/1.18</f>
        <v>77.542372881355931</v>
      </c>
      <c r="N8" s="912"/>
      <c r="O8" s="878">
        <v>5.5</v>
      </c>
      <c r="P8" s="877">
        <v>7</v>
      </c>
      <c r="Q8" s="880">
        <f t="shared" si="0"/>
        <v>38.5</v>
      </c>
      <c r="R8" s="911"/>
      <c r="S8" s="911"/>
      <c r="T8" s="900"/>
      <c r="U8" s="910"/>
      <c r="V8" s="909"/>
    </row>
    <row r="9" spans="1:25" ht="12.95" customHeight="1" outlineLevel="1" thickTop="1" thickBot="1">
      <c r="B9" s="908" t="s">
        <v>903</v>
      </c>
      <c r="C9" s="987">
        <v>17</v>
      </c>
      <c r="D9" s="988">
        <v>17</v>
      </c>
      <c r="E9" s="897">
        <v>0</v>
      </c>
      <c r="F9" s="897">
        <v>0</v>
      </c>
      <c r="G9" s="897">
        <v>0</v>
      </c>
      <c r="H9" s="983">
        <v>0</v>
      </c>
      <c r="I9" s="907">
        <v>18</v>
      </c>
      <c r="J9" s="906">
        <f>+J8*I9/100</f>
        <v>0</v>
      </c>
      <c r="K9" s="905">
        <f>+K8*I9/100</f>
        <v>7.56</v>
      </c>
      <c r="L9" s="904">
        <f>+L8*I9/100</f>
        <v>6.39</v>
      </c>
      <c r="M9" s="903">
        <f>+M8*0.18</f>
        <v>13.957627118644067</v>
      </c>
      <c r="N9" s="902"/>
      <c r="O9" s="878">
        <v>4</v>
      </c>
      <c r="P9" s="877">
        <v>0</v>
      </c>
      <c r="Q9" s="880">
        <f t="shared" si="0"/>
        <v>0</v>
      </c>
      <c r="R9" s="901"/>
      <c r="S9" s="901"/>
      <c r="T9" s="900"/>
      <c r="U9" s="150"/>
      <c r="V9" s="150"/>
    </row>
    <row r="10" spans="1:25" ht="12.95" customHeight="1" outlineLevel="1" thickBot="1">
      <c r="B10" s="899" t="s">
        <v>902</v>
      </c>
      <c r="C10" s="898">
        <v>0</v>
      </c>
      <c r="D10" s="897">
        <v>0</v>
      </c>
      <c r="E10" s="897">
        <v>15</v>
      </c>
      <c r="F10" s="897">
        <v>19</v>
      </c>
      <c r="G10" s="897">
        <v>19</v>
      </c>
      <c r="H10" s="983">
        <v>18</v>
      </c>
      <c r="I10" s="896" t="s">
        <v>876</v>
      </c>
      <c r="J10" s="895">
        <f>+J9+J8</f>
        <v>0</v>
      </c>
      <c r="K10" s="894">
        <f>+K8+K9</f>
        <v>49.56</v>
      </c>
      <c r="L10" s="893">
        <f>+L9+L8</f>
        <v>41.89</v>
      </c>
      <c r="M10" s="892">
        <f>ROUND(J10+K10+L10,1)</f>
        <v>91.5</v>
      </c>
      <c r="N10" s="891"/>
      <c r="O10" s="878">
        <v>3</v>
      </c>
      <c r="P10" s="877">
        <v>0</v>
      </c>
      <c r="Q10" s="880">
        <f t="shared" si="0"/>
        <v>0</v>
      </c>
      <c r="R10" s="890"/>
      <c r="S10" s="889"/>
      <c r="T10" s="888"/>
      <c r="U10" s="150"/>
      <c r="V10" s="150"/>
    </row>
    <row r="11" spans="1:25" ht="13.5" outlineLevel="1" thickTop="1">
      <c r="B11" s="835"/>
      <c r="C11" s="887" t="s">
        <v>901</v>
      </c>
      <c r="D11" s="886">
        <f>SUM(C9:H9)</f>
        <v>34</v>
      </c>
      <c r="E11" s="885" t="s">
        <v>900</v>
      </c>
      <c r="F11" s="884">
        <f>+R11</f>
        <v>9</v>
      </c>
      <c r="G11" s="883" t="s">
        <v>899</v>
      </c>
      <c r="H11" s="882">
        <f>SUM(C10:H10)</f>
        <v>71</v>
      </c>
      <c r="J11" s="984" t="str">
        <f>CONCATENATE( G11,"  ",H11," + ",E11," ",F11)</f>
        <v>Reintg_Almuerzo  71 + Extras  9</v>
      </c>
      <c r="O11" s="881">
        <v>2</v>
      </c>
      <c r="P11" s="877">
        <v>1</v>
      </c>
      <c r="Q11" s="880">
        <f t="shared" si="0"/>
        <v>2</v>
      </c>
      <c r="R11" s="879">
        <f>SUM(P7:P12)</f>
        <v>9</v>
      </c>
    </row>
    <row r="12" spans="1:25" ht="16.5" thickBot="1">
      <c r="B12" s="835"/>
      <c r="C12" s="865" t="s">
        <v>898</v>
      </c>
      <c r="D12" s="863"/>
      <c r="E12" s="863"/>
      <c r="F12" s="863"/>
      <c r="G12" s="863"/>
      <c r="H12" s="863"/>
      <c r="I12" s="863"/>
      <c r="J12" s="862" t="s">
        <v>876</v>
      </c>
      <c r="K12" s="1325">
        <f>SUM(M14:M22)</f>
        <v>863.30000000000007</v>
      </c>
      <c r="L12" s="1325"/>
      <c r="M12" s="1326"/>
      <c r="N12" s="861"/>
      <c r="O12" s="878">
        <v>1.5</v>
      </c>
      <c r="P12" s="877">
        <v>1</v>
      </c>
      <c r="Q12" s="876">
        <f t="shared" si="0"/>
        <v>1.5</v>
      </c>
      <c r="R12" s="875">
        <f>SUM(Q7:Q12)</f>
        <v>42</v>
      </c>
      <c r="S12" s="798"/>
      <c r="T12" s="798"/>
      <c r="U12" s="150"/>
      <c r="V12" s="150"/>
      <c r="W12" s="150"/>
    </row>
    <row r="13" spans="1:25" ht="12" customHeight="1">
      <c r="B13" s="835"/>
      <c r="C13" s="856" t="s">
        <v>874</v>
      </c>
      <c r="E13" s="874" t="s">
        <v>873</v>
      </c>
      <c r="F13" s="854" t="s">
        <v>872</v>
      </c>
      <c r="G13" s="855" t="s">
        <v>871</v>
      </c>
      <c r="H13" s="854" t="s">
        <v>870</v>
      </c>
      <c r="I13" s="854" t="s">
        <v>897</v>
      </c>
      <c r="J13" s="854" t="s">
        <v>868</v>
      </c>
      <c r="K13" s="854" t="s">
        <v>867</v>
      </c>
      <c r="L13" s="854" t="s">
        <v>866</v>
      </c>
      <c r="M13" s="873" t="s">
        <v>865</v>
      </c>
      <c r="N13" s="853" t="s">
        <v>864</v>
      </c>
      <c r="O13" s="872" t="s">
        <v>896</v>
      </c>
      <c r="P13" s="851" t="s">
        <v>863</v>
      </c>
      <c r="Q13" s="851" t="s">
        <v>862</v>
      </c>
      <c r="R13" s="1">
        <f>365*5</f>
        <v>1825</v>
      </c>
      <c r="S13" s="150"/>
      <c r="T13" s="850" t="s">
        <v>861</v>
      </c>
      <c r="U13" s="871" t="s">
        <v>895</v>
      </c>
      <c r="V13" s="150" t="s">
        <v>761</v>
      </c>
      <c r="W13" s="150"/>
    </row>
    <row r="14" spans="1:25" s="737" customFormat="1">
      <c r="A14" s="837">
        <v>2</v>
      </c>
      <c r="B14" s="835" t="s">
        <v>894</v>
      </c>
      <c r="C14" s="849" t="s">
        <v>893</v>
      </c>
      <c r="D14" s="849"/>
      <c r="E14" s="833">
        <f t="shared" ref="E14:E22" si="1">+P14/7</f>
        <v>36.371428571428567</v>
      </c>
      <c r="F14" s="848">
        <f t="shared" ref="F14:F22" si="2">+E14/8</f>
        <v>4.5464285714285708</v>
      </c>
      <c r="G14" s="831"/>
      <c r="H14" s="831">
        <v>-3</v>
      </c>
      <c r="I14" s="829">
        <f>(E14*G14)+(E14/6*G14)</f>
        <v>0</v>
      </c>
      <c r="J14" s="828">
        <f t="shared" ref="J14:J22" si="3">+F14*H14</f>
        <v>-13.639285714285712</v>
      </c>
      <c r="K14" s="870"/>
      <c r="L14" s="811">
        <f t="shared" ref="L14:L22" si="4">+N14*$N$3</f>
        <v>24</v>
      </c>
      <c r="M14" s="826">
        <f t="shared" ref="M14:M22" si="5">ROUND((L14+K14+J14+I14),1)</f>
        <v>10.4</v>
      </c>
      <c r="N14" s="847">
        <v>6</v>
      </c>
      <c r="O14" s="824">
        <v>42005</v>
      </c>
      <c r="P14" s="866">
        <f>6*3+7*33.8</f>
        <v>254.59999999999997</v>
      </c>
      <c r="Q14" s="845">
        <f t="shared" ref="Q14:Q22" si="6">+E14*30</f>
        <v>1091.1428571428569</v>
      </c>
      <c r="R14" s="844">
        <f t="shared" ref="R14:R22" si="7">1+$K$2-O14</f>
        <v>1834</v>
      </c>
      <c r="S14" s="843">
        <f t="shared" ref="S14:S22" si="8">+$K$2</f>
        <v>43838</v>
      </c>
      <c r="T14" s="842">
        <f t="shared" ref="T14:T22" si="9">(E14*7-18)/7</f>
        <v>33.799999999999997</v>
      </c>
      <c r="U14" s="841">
        <v>38869</v>
      </c>
      <c r="V14" s="148"/>
      <c r="W14" s="840">
        <f t="shared" ref="W14:W22" si="10">+T14*30</f>
        <v>1013.9999999999999</v>
      </c>
      <c r="X14" s="839">
        <f t="shared" ref="X14:X22" si="11">+W14*0.09</f>
        <v>91.259999999999991</v>
      </c>
      <c r="Y14" s="839">
        <f t="shared" ref="Y14:Y22" si="12">+X14+W14</f>
        <v>1105.2599999999998</v>
      </c>
    </row>
    <row r="15" spans="1:25" s="737" customFormat="1">
      <c r="A15" s="837">
        <v>3</v>
      </c>
      <c r="B15" s="835" t="s">
        <v>892</v>
      </c>
      <c r="C15" s="849" t="s">
        <v>930</v>
      </c>
      <c r="D15" s="216"/>
      <c r="E15" s="833">
        <f t="shared" si="1"/>
        <v>41.071428571428569</v>
      </c>
      <c r="F15" s="848">
        <f t="shared" si="2"/>
        <v>5.1339285714285712</v>
      </c>
      <c r="G15" s="831">
        <v>0</v>
      </c>
      <c r="H15" s="831">
        <v>0</v>
      </c>
      <c r="I15" s="829"/>
      <c r="J15" s="828">
        <f t="shared" si="3"/>
        <v>0</v>
      </c>
      <c r="K15" s="870"/>
      <c r="L15" s="811">
        <f t="shared" si="4"/>
        <v>0</v>
      </c>
      <c r="M15" s="826">
        <f t="shared" si="5"/>
        <v>0</v>
      </c>
      <c r="N15" s="847">
        <v>0</v>
      </c>
      <c r="O15" s="824">
        <v>42979</v>
      </c>
      <c r="P15" s="866">
        <f>6*3+7*38.5</f>
        <v>287.5</v>
      </c>
      <c r="Q15" s="845">
        <f t="shared" si="6"/>
        <v>1232.1428571428571</v>
      </c>
      <c r="R15" s="844">
        <f t="shared" si="7"/>
        <v>860</v>
      </c>
      <c r="S15" s="843">
        <f t="shared" si="8"/>
        <v>43838</v>
      </c>
      <c r="T15" s="842">
        <f t="shared" si="9"/>
        <v>38.5</v>
      </c>
      <c r="U15" s="841">
        <v>38365</v>
      </c>
      <c r="V15" s="148"/>
      <c r="W15" s="840">
        <f t="shared" si="10"/>
        <v>1155</v>
      </c>
      <c r="X15" s="839">
        <f t="shared" si="11"/>
        <v>103.95</v>
      </c>
      <c r="Y15" s="839">
        <f t="shared" si="12"/>
        <v>1258.95</v>
      </c>
    </row>
    <row r="16" spans="1:25" s="737" customFormat="1">
      <c r="A16" s="837">
        <v>5</v>
      </c>
      <c r="B16" s="835" t="s">
        <v>891</v>
      </c>
      <c r="C16" s="849" t="s">
        <v>931</v>
      </c>
      <c r="D16" s="849"/>
      <c r="E16" s="833">
        <f t="shared" si="1"/>
        <v>41.071428571428569</v>
      </c>
      <c r="F16" s="848">
        <f t="shared" si="2"/>
        <v>5.1339285714285712</v>
      </c>
      <c r="G16" s="868">
        <v>6</v>
      </c>
      <c r="H16" s="831">
        <v>3</v>
      </c>
      <c r="I16" s="829">
        <f>(E16*G16)+(E16/6*G16)</f>
        <v>287.5</v>
      </c>
      <c r="J16" s="828">
        <f t="shared" si="3"/>
        <v>15.401785714285714</v>
      </c>
      <c r="K16" s="869">
        <f>(20+50)/6*(6)</f>
        <v>70</v>
      </c>
      <c r="L16" s="811">
        <f t="shared" si="4"/>
        <v>24</v>
      </c>
      <c r="M16" s="826">
        <f t="shared" si="5"/>
        <v>396.9</v>
      </c>
      <c r="N16" s="847">
        <v>6</v>
      </c>
      <c r="O16" s="824">
        <v>42005</v>
      </c>
      <c r="P16" s="866">
        <f>6*3+7*38.5</f>
        <v>287.5</v>
      </c>
      <c r="Q16" s="845">
        <f t="shared" si="6"/>
        <v>1232.1428571428571</v>
      </c>
      <c r="R16" s="844">
        <f t="shared" si="7"/>
        <v>1834</v>
      </c>
      <c r="S16" s="843">
        <f t="shared" si="8"/>
        <v>43838</v>
      </c>
      <c r="T16" s="842">
        <f t="shared" si="9"/>
        <v>38.5</v>
      </c>
      <c r="U16" s="841">
        <v>39163</v>
      </c>
      <c r="V16" s="148"/>
      <c r="W16" s="840">
        <f t="shared" si="10"/>
        <v>1155</v>
      </c>
      <c r="X16" s="839">
        <f t="shared" si="11"/>
        <v>103.95</v>
      </c>
      <c r="Y16" s="839">
        <f t="shared" si="12"/>
        <v>1258.95</v>
      </c>
    </row>
    <row r="17" spans="1:26" s="737" customFormat="1">
      <c r="A17" s="837">
        <v>6</v>
      </c>
      <c r="B17" s="835" t="s">
        <v>890</v>
      </c>
      <c r="C17" s="849" t="s">
        <v>889</v>
      </c>
      <c r="D17" s="849"/>
      <c r="E17" s="833">
        <f t="shared" si="1"/>
        <v>41.071428571428569</v>
      </c>
      <c r="F17" s="832">
        <f t="shared" si="2"/>
        <v>5.1339285714285712</v>
      </c>
      <c r="G17" s="831"/>
      <c r="H17" s="831">
        <v>1</v>
      </c>
      <c r="I17" s="829">
        <f>(E17*G17)+(E17/6*G17)</f>
        <v>0</v>
      </c>
      <c r="J17" s="828">
        <f t="shared" si="3"/>
        <v>5.1339285714285712</v>
      </c>
      <c r="K17" s="867">
        <f>(50+35.83)/6*(N17)</f>
        <v>85.83</v>
      </c>
      <c r="L17" s="811">
        <f t="shared" si="4"/>
        <v>24</v>
      </c>
      <c r="M17" s="826">
        <f t="shared" si="5"/>
        <v>115</v>
      </c>
      <c r="N17" s="847">
        <v>6</v>
      </c>
      <c r="O17" s="824">
        <v>42005</v>
      </c>
      <c r="P17" s="866">
        <f>6*3+7*(38.5)</f>
        <v>287.5</v>
      </c>
      <c r="Q17" s="845">
        <f t="shared" si="6"/>
        <v>1232.1428571428571</v>
      </c>
      <c r="R17" s="844">
        <f t="shared" si="7"/>
        <v>1834</v>
      </c>
      <c r="S17" s="843">
        <f t="shared" si="8"/>
        <v>43838</v>
      </c>
      <c r="T17" s="842">
        <f t="shared" si="9"/>
        <v>38.5</v>
      </c>
      <c r="U17" s="841">
        <v>40577</v>
      </c>
      <c r="V17" s="148"/>
      <c r="W17" s="840">
        <f t="shared" si="10"/>
        <v>1155</v>
      </c>
      <c r="X17" s="839">
        <f t="shared" si="11"/>
        <v>103.95</v>
      </c>
      <c r="Y17" s="839">
        <f t="shared" si="12"/>
        <v>1258.95</v>
      </c>
    </row>
    <row r="18" spans="1:26" s="737" customFormat="1">
      <c r="A18" s="836">
        <v>7</v>
      </c>
      <c r="B18" s="835" t="s">
        <v>888</v>
      </c>
      <c r="C18" s="737" t="s">
        <v>887</v>
      </c>
      <c r="D18" s="834"/>
      <c r="E18" s="833">
        <f t="shared" si="1"/>
        <v>31.000028571428572</v>
      </c>
      <c r="F18" s="832">
        <f t="shared" si="2"/>
        <v>3.8750035714285715</v>
      </c>
      <c r="G18" s="868"/>
      <c r="H18" s="831">
        <v>7</v>
      </c>
      <c r="I18" s="829"/>
      <c r="J18" s="828">
        <f t="shared" si="3"/>
        <v>27.125025000000001</v>
      </c>
      <c r="K18" s="867"/>
      <c r="L18" s="811">
        <f t="shared" si="4"/>
        <v>24</v>
      </c>
      <c r="M18" s="826">
        <f t="shared" si="5"/>
        <v>51.1</v>
      </c>
      <c r="N18" s="847">
        <v>6</v>
      </c>
      <c r="O18" s="824">
        <v>43405</v>
      </c>
      <c r="P18" s="866">
        <f>6*3+7*(28.4286)</f>
        <v>217.00020000000001</v>
      </c>
      <c r="Q18" s="845">
        <f t="shared" si="6"/>
        <v>930.00085714285717</v>
      </c>
      <c r="R18" s="844">
        <f t="shared" si="7"/>
        <v>434</v>
      </c>
      <c r="S18" s="843">
        <f t="shared" si="8"/>
        <v>43838</v>
      </c>
      <c r="T18" s="842">
        <f t="shared" si="9"/>
        <v>28.428599999999999</v>
      </c>
      <c r="U18" s="841"/>
      <c r="V18" s="148"/>
      <c r="W18" s="840">
        <f t="shared" si="10"/>
        <v>852.85799999999995</v>
      </c>
      <c r="X18" s="839">
        <f t="shared" si="11"/>
        <v>76.75721999999999</v>
      </c>
      <c r="Y18" s="839">
        <f t="shared" si="12"/>
        <v>929.61521999999991</v>
      </c>
    </row>
    <row r="19" spans="1:26" s="737" customFormat="1">
      <c r="A19" s="836">
        <v>8</v>
      </c>
      <c r="B19" s="835" t="s">
        <v>886</v>
      </c>
      <c r="C19" s="737" t="s">
        <v>885</v>
      </c>
      <c r="D19" s="834"/>
      <c r="E19" s="833">
        <f t="shared" si="1"/>
        <v>31.000028571428572</v>
      </c>
      <c r="F19" s="832">
        <f t="shared" si="2"/>
        <v>3.8750035714285715</v>
      </c>
      <c r="G19" s="868"/>
      <c r="H19" s="831">
        <v>38</v>
      </c>
      <c r="I19" s="829">
        <f>(E19*G19)+(E19/6*G19)</f>
        <v>0</v>
      </c>
      <c r="J19" s="828">
        <f t="shared" si="3"/>
        <v>147.2501357142857</v>
      </c>
      <c r="K19" s="867"/>
      <c r="L19" s="811">
        <f t="shared" si="4"/>
        <v>28</v>
      </c>
      <c r="M19" s="826">
        <f t="shared" si="5"/>
        <v>175.3</v>
      </c>
      <c r="N19" s="847">
        <v>7</v>
      </c>
      <c r="O19" s="824">
        <v>43405</v>
      </c>
      <c r="P19" s="866">
        <f>6*3+7*(28.4286)</f>
        <v>217.00020000000001</v>
      </c>
      <c r="Q19" s="845">
        <f t="shared" si="6"/>
        <v>930.00085714285717</v>
      </c>
      <c r="R19" s="844">
        <f t="shared" si="7"/>
        <v>434</v>
      </c>
      <c r="S19" s="843">
        <f t="shared" si="8"/>
        <v>43838</v>
      </c>
      <c r="T19" s="842">
        <f t="shared" si="9"/>
        <v>28.428599999999999</v>
      </c>
      <c r="U19" s="841"/>
      <c r="V19" s="148"/>
      <c r="W19" s="840">
        <f t="shared" si="10"/>
        <v>852.85799999999995</v>
      </c>
      <c r="X19" s="839">
        <f t="shared" si="11"/>
        <v>76.75721999999999</v>
      </c>
      <c r="Y19" s="839">
        <f t="shared" si="12"/>
        <v>929.61521999999991</v>
      </c>
    </row>
    <row r="20" spans="1:26" s="737" customFormat="1">
      <c r="A20" s="836">
        <v>9</v>
      </c>
      <c r="B20" s="835" t="s">
        <v>884</v>
      </c>
      <c r="C20" s="737" t="s">
        <v>883</v>
      </c>
      <c r="D20" s="834"/>
      <c r="E20" s="833">
        <f t="shared" si="1"/>
        <v>31.000028571428572</v>
      </c>
      <c r="F20" s="832">
        <f t="shared" si="2"/>
        <v>3.8750035714285715</v>
      </c>
      <c r="G20" s="868"/>
      <c r="H20" s="831">
        <v>4</v>
      </c>
      <c r="I20" s="829">
        <f>(E20*G20)+(E20/6*G20)</f>
        <v>0</v>
      </c>
      <c r="J20" s="828">
        <f t="shared" si="3"/>
        <v>15.500014285714286</v>
      </c>
      <c r="K20" s="867"/>
      <c r="L20" s="811">
        <f t="shared" si="4"/>
        <v>24</v>
      </c>
      <c r="M20" s="826">
        <f t="shared" si="5"/>
        <v>39.5</v>
      </c>
      <c r="N20" s="847">
        <v>6</v>
      </c>
      <c r="O20" s="824">
        <v>43617</v>
      </c>
      <c r="P20" s="866">
        <f>6*3+7*(28.4286)</f>
        <v>217.00020000000001</v>
      </c>
      <c r="Q20" s="845">
        <f t="shared" si="6"/>
        <v>930.00085714285717</v>
      </c>
      <c r="R20" s="844">
        <f t="shared" si="7"/>
        <v>222</v>
      </c>
      <c r="S20" s="843">
        <f t="shared" si="8"/>
        <v>43838</v>
      </c>
      <c r="T20" s="842">
        <f t="shared" si="9"/>
        <v>28.428599999999999</v>
      </c>
      <c r="U20" s="841"/>
      <c r="V20" s="148"/>
      <c r="W20" s="840">
        <f t="shared" si="10"/>
        <v>852.85799999999995</v>
      </c>
      <c r="X20" s="839">
        <f t="shared" si="11"/>
        <v>76.75721999999999</v>
      </c>
      <c r="Y20" s="839">
        <f t="shared" si="12"/>
        <v>929.61521999999991</v>
      </c>
    </row>
    <row r="21" spans="1:26" s="737" customFormat="1">
      <c r="A21" s="836">
        <v>10</v>
      </c>
      <c r="B21" s="835" t="s">
        <v>882</v>
      </c>
      <c r="C21" s="737" t="s">
        <v>881</v>
      </c>
      <c r="D21" s="834"/>
      <c r="E21" s="833">
        <f t="shared" si="1"/>
        <v>31.000028571428572</v>
      </c>
      <c r="F21" s="832">
        <f t="shared" si="2"/>
        <v>3.8750035714285715</v>
      </c>
      <c r="G21" s="868"/>
      <c r="H21" s="831">
        <v>4</v>
      </c>
      <c r="I21" s="829">
        <f>(E21*G21)+(E21/6*G21)</f>
        <v>0</v>
      </c>
      <c r="J21" s="828">
        <f t="shared" si="3"/>
        <v>15.500014285714286</v>
      </c>
      <c r="K21" s="867"/>
      <c r="L21" s="811">
        <f t="shared" si="4"/>
        <v>24</v>
      </c>
      <c r="M21" s="826">
        <f t="shared" si="5"/>
        <v>39.5</v>
      </c>
      <c r="N21" s="847">
        <v>6</v>
      </c>
      <c r="O21" s="824">
        <v>43617</v>
      </c>
      <c r="P21" s="866">
        <f>6*3+7*(28.4286)</f>
        <v>217.00020000000001</v>
      </c>
      <c r="Q21" s="845">
        <f t="shared" si="6"/>
        <v>930.00085714285717</v>
      </c>
      <c r="R21" s="844">
        <f t="shared" si="7"/>
        <v>222</v>
      </c>
      <c r="S21" s="843">
        <f t="shared" si="8"/>
        <v>43838</v>
      </c>
      <c r="T21" s="842">
        <f t="shared" si="9"/>
        <v>28.428599999999999</v>
      </c>
      <c r="U21" s="841"/>
      <c r="V21" s="148"/>
      <c r="W21" s="840">
        <f t="shared" si="10"/>
        <v>852.85799999999995</v>
      </c>
      <c r="X21" s="839">
        <f t="shared" si="11"/>
        <v>76.75721999999999</v>
      </c>
      <c r="Y21" s="839">
        <f t="shared" si="12"/>
        <v>929.61521999999991</v>
      </c>
    </row>
    <row r="22" spans="1:26" s="737" customFormat="1">
      <c r="A22" s="836">
        <v>11</v>
      </c>
      <c r="B22" s="835" t="s">
        <v>880</v>
      </c>
      <c r="C22" s="737" t="s">
        <v>879</v>
      </c>
      <c r="D22" s="834"/>
      <c r="E22" s="833">
        <f t="shared" si="1"/>
        <v>31.000028571428572</v>
      </c>
      <c r="F22" s="832">
        <f t="shared" si="2"/>
        <v>3.8750035714285715</v>
      </c>
      <c r="G22" s="868"/>
      <c r="H22" s="831">
        <v>3</v>
      </c>
      <c r="I22" s="829">
        <f>(E22*G22)+(E22/6*G22)</f>
        <v>0</v>
      </c>
      <c r="J22" s="828">
        <f t="shared" si="3"/>
        <v>11.625010714285715</v>
      </c>
      <c r="K22" s="867"/>
      <c r="L22" s="811">
        <f t="shared" si="4"/>
        <v>24</v>
      </c>
      <c r="M22" s="826">
        <f t="shared" si="5"/>
        <v>35.6</v>
      </c>
      <c r="N22" s="847">
        <v>6</v>
      </c>
      <c r="O22" s="824">
        <v>43783</v>
      </c>
      <c r="P22" s="866">
        <f>6*3+7*(28.4286)</f>
        <v>217.00020000000001</v>
      </c>
      <c r="Q22" s="845">
        <f t="shared" si="6"/>
        <v>930.00085714285717</v>
      </c>
      <c r="R22" s="844">
        <f t="shared" si="7"/>
        <v>56</v>
      </c>
      <c r="S22" s="843">
        <f t="shared" si="8"/>
        <v>43838</v>
      </c>
      <c r="T22" s="842">
        <f t="shared" si="9"/>
        <v>28.428599999999999</v>
      </c>
      <c r="U22" s="841"/>
      <c r="V22" s="148"/>
      <c r="W22" s="840">
        <f t="shared" si="10"/>
        <v>852.85799999999995</v>
      </c>
      <c r="X22" s="839">
        <f t="shared" si="11"/>
        <v>76.75721999999999</v>
      </c>
      <c r="Y22" s="839">
        <f t="shared" si="12"/>
        <v>929.61521999999991</v>
      </c>
    </row>
    <row r="23" spans="1:26" s="781" customFormat="1" ht="9" customHeight="1">
      <c r="A23" s="797"/>
      <c r="B23" s="796"/>
      <c r="C23" s="795"/>
      <c r="D23" s="1324" t="s">
        <v>878</v>
      </c>
      <c r="E23" s="1324"/>
      <c r="F23" s="1324"/>
      <c r="G23" s="794"/>
      <c r="H23" s="793">
        <f>SUM(H14:H22)</f>
        <v>57</v>
      </c>
      <c r="I23" s="792">
        <f>SUM(I14:I17)</f>
        <v>287.5</v>
      </c>
      <c r="J23" s="792">
        <f>SUM(J14:J17)</f>
        <v>6.8964285714285722</v>
      </c>
      <c r="K23" s="792">
        <f>SUM(K14:K17)</f>
        <v>155.82999999999998</v>
      </c>
      <c r="L23" s="792">
        <f>SUM(L14:L17)</f>
        <v>72</v>
      </c>
      <c r="M23" s="791"/>
      <c r="N23" s="790"/>
      <c r="O23" s="789"/>
      <c r="P23" s="788">
        <f>SUM(P14:P17)</f>
        <v>1117.0999999999999</v>
      </c>
      <c r="Q23" s="788">
        <f>SUM(Q14:Q17)</f>
        <v>4787.5714285714275</v>
      </c>
      <c r="R23" s="787"/>
      <c r="S23" s="786"/>
      <c r="T23" s="785"/>
      <c r="U23" s="784"/>
      <c r="V23" s="783"/>
      <c r="W23" s="782"/>
    </row>
    <row r="24" spans="1:26" ht="15.75">
      <c r="B24" s="808"/>
      <c r="C24" s="865" t="s">
        <v>877</v>
      </c>
      <c r="D24" s="863"/>
      <c r="E24" s="863"/>
      <c r="F24" s="863"/>
      <c r="G24" s="864"/>
      <c r="H24" s="863"/>
      <c r="I24" s="863"/>
      <c r="J24" s="862" t="s">
        <v>876</v>
      </c>
      <c r="K24" s="1325">
        <f>SUM(M26:M29)</f>
        <v>1240</v>
      </c>
      <c r="L24" s="1325"/>
      <c r="M24" s="1326"/>
      <c r="N24" s="861"/>
      <c r="O24" s="860" t="str">
        <f>+P1</f>
        <v>0AB40</v>
      </c>
      <c r="P24" s="859" t="s">
        <v>875</v>
      </c>
      <c r="Q24" s="858">
        <v>750</v>
      </c>
      <c r="S24" s="805"/>
      <c r="T24" s="804"/>
      <c r="U24" s="803"/>
      <c r="W24" s="857"/>
    </row>
    <row r="25" spans="1:26" ht="12" customHeight="1">
      <c r="B25" s="808"/>
      <c r="C25" s="856" t="s">
        <v>874</v>
      </c>
      <c r="E25" s="854" t="s">
        <v>873</v>
      </c>
      <c r="F25" s="854" t="s">
        <v>872</v>
      </c>
      <c r="G25" s="855" t="s">
        <v>871</v>
      </c>
      <c r="H25" s="854" t="s">
        <v>870</v>
      </c>
      <c r="I25" s="854" t="s">
        <v>869</v>
      </c>
      <c r="J25" s="854" t="s">
        <v>868</v>
      </c>
      <c r="K25" s="854" t="s">
        <v>867</v>
      </c>
      <c r="L25" s="854" t="s">
        <v>866</v>
      </c>
      <c r="M25" s="854" t="s">
        <v>865</v>
      </c>
      <c r="N25" s="853" t="s">
        <v>864</v>
      </c>
      <c r="P25" s="852" t="s">
        <v>863</v>
      </c>
      <c r="Q25" s="851" t="s">
        <v>862</v>
      </c>
      <c r="S25" s="805"/>
      <c r="T25" s="850" t="s">
        <v>861</v>
      </c>
      <c r="U25" s="803"/>
    </row>
    <row r="26" spans="1:26" s="737" customFormat="1">
      <c r="A26" s="837">
        <v>12</v>
      </c>
      <c r="B26" s="835" t="s">
        <v>860</v>
      </c>
      <c r="C26" s="849" t="s">
        <v>534</v>
      </c>
      <c r="D26" s="849"/>
      <c r="E26" s="833">
        <f>+Q26/30</f>
        <v>43.466666666666661</v>
      </c>
      <c r="F26" s="848">
        <f>+E26/8</f>
        <v>5.4333333333333327</v>
      </c>
      <c r="G26" s="831">
        <v>6</v>
      </c>
      <c r="H26" s="831">
        <v>24</v>
      </c>
      <c r="I26" s="829">
        <f>(E26*G26)+(E26/6*G26)</f>
        <v>304.26666666666659</v>
      </c>
      <c r="J26" s="828">
        <f>+F26*H26</f>
        <v>130.39999999999998</v>
      </c>
      <c r="K26" s="827"/>
      <c r="L26" s="811">
        <f>+N26*$N$3</f>
        <v>28</v>
      </c>
      <c r="M26" s="826">
        <f>ROUND((L26+K26+J26+I26),1)</f>
        <v>462.7</v>
      </c>
      <c r="N26" s="847">
        <v>7</v>
      </c>
      <c r="O26" s="824">
        <v>43307</v>
      </c>
      <c r="P26" s="846">
        <f>(1400-96)/30*7</f>
        <v>304.26666666666665</v>
      </c>
      <c r="Q26" s="845">
        <f>+P26/7*30</f>
        <v>1303.9999999999998</v>
      </c>
      <c r="R26" s="844">
        <f>1+$K$2-O26</f>
        <v>532</v>
      </c>
      <c r="S26" s="843">
        <f>+$K$2</f>
        <v>43838</v>
      </c>
      <c r="T26" s="842">
        <f>(E26*7-18)/7</f>
        <v>40.895238095238092</v>
      </c>
      <c r="U26" s="841">
        <v>38365</v>
      </c>
      <c r="V26" s="148"/>
      <c r="W26" s="840">
        <f>+T26*30</f>
        <v>1226.8571428571427</v>
      </c>
      <c r="X26" s="839">
        <f>+W26*0.09</f>
        <v>110.41714285714284</v>
      </c>
      <c r="Y26" s="839">
        <f>+X26+W26</f>
        <v>1337.2742857142855</v>
      </c>
      <c r="Z26" s="838">
        <f>6*3+7*38.5</f>
        <v>287.5</v>
      </c>
    </row>
    <row r="27" spans="1:26" s="814" customFormat="1">
      <c r="A27" s="837">
        <v>13</v>
      </c>
      <c r="B27" s="835" t="s">
        <v>859</v>
      </c>
      <c r="C27" s="737" t="s">
        <v>858</v>
      </c>
      <c r="D27" s="834"/>
      <c r="E27" s="833">
        <v>31</v>
      </c>
      <c r="F27" s="832">
        <f>+E27/8</f>
        <v>3.875</v>
      </c>
      <c r="G27" s="831">
        <v>5</v>
      </c>
      <c r="H27" s="830">
        <v>21</v>
      </c>
      <c r="I27" s="829">
        <f>+G27*E27</f>
        <v>155</v>
      </c>
      <c r="J27" s="828">
        <f>+F27*H27</f>
        <v>81.375</v>
      </c>
      <c r="K27" s="827"/>
      <c r="L27" s="811">
        <f>+N27*$N$3</f>
        <v>20</v>
      </c>
      <c r="M27" s="826">
        <f>ROUND(SUM(I27:L27),1)</f>
        <v>256.39999999999998</v>
      </c>
      <c r="N27" s="825">
        <v>5</v>
      </c>
      <c r="O27" s="824">
        <v>43647</v>
      </c>
      <c r="P27" s="823">
        <f>+E27*6</f>
        <v>186</v>
      </c>
      <c r="Q27" s="822">
        <f>+E27*30</f>
        <v>930</v>
      </c>
      <c r="R27" s="821">
        <f>1+$K$2-O27</f>
        <v>192</v>
      </c>
      <c r="S27" s="820">
        <f>+$K$2</f>
        <v>43838</v>
      </c>
      <c r="T27" s="819">
        <f>(E27*7-18)/7</f>
        <v>28.428571428571427</v>
      </c>
      <c r="U27" s="818"/>
      <c r="V27" s="817"/>
      <c r="W27" s="816">
        <f>+T27*30</f>
        <v>852.85714285714278</v>
      </c>
      <c r="X27" s="815">
        <f>+W27*0.09</f>
        <v>76.757142857142853</v>
      </c>
      <c r="Y27" s="815">
        <f>+X27+W27</f>
        <v>929.61428571428564</v>
      </c>
    </row>
    <row r="28" spans="1:26" s="814" customFormat="1">
      <c r="A28" s="836">
        <v>14</v>
      </c>
      <c r="B28" s="835" t="s">
        <v>857</v>
      </c>
      <c r="C28" s="737" t="s">
        <v>856</v>
      </c>
      <c r="D28" s="834"/>
      <c r="E28" s="833">
        <v>31</v>
      </c>
      <c r="F28" s="832">
        <f>+E28/8</f>
        <v>3.875</v>
      </c>
      <c r="G28" s="831">
        <v>6</v>
      </c>
      <c r="H28" s="830">
        <v>23</v>
      </c>
      <c r="I28" s="829">
        <f>+G28*E28</f>
        <v>186</v>
      </c>
      <c r="J28" s="828">
        <f>+F28*H28</f>
        <v>89.125</v>
      </c>
      <c r="K28" s="827"/>
      <c r="L28" s="811">
        <f>+N28*$N$3</f>
        <v>28</v>
      </c>
      <c r="M28" s="826">
        <f>ROUND(SUM(I28:L28),1)</f>
        <v>303.10000000000002</v>
      </c>
      <c r="N28" s="825">
        <v>7</v>
      </c>
      <c r="O28" s="824">
        <v>43649</v>
      </c>
      <c r="P28" s="823">
        <f>+E28*6</f>
        <v>186</v>
      </c>
      <c r="Q28" s="822">
        <f>+E28*30</f>
        <v>930</v>
      </c>
      <c r="R28" s="821">
        <f>1+$K$2-O28</f>
        <v>190</v>
      </c>
      <c r="S28" s="820">
        <f>+$K$2</f>
        <v>43838</v>
      </c>
      <c r="T28" s="819">
        <f>(E28*7-18)/7</f>
        <v>28.428571428571427</v>
      </c>
      <c r="U28" s="818"/>
      <c r="V28" s="817"/>
      <c r="W28" s="816">
        <f>+T28*30</f>
        <v>852.85714285714278</v>
      </c>
      <c r="X28" s="815">
        <f>+W28*0.09</f>
        <v>76.757142857142853</v>
      </c>
      <c r="Y28" s="815">
        <f>+X28+W28</f>
        <v>929.61428571428564</v>
      </c>
    </row>
    <row r="29" spans="1:26" s="814" customFormat="1">
      <c r="A29" s="836">
        <v>15</v>
      </c>
      <c r="B29" s="835" t="s">
        <v>855</v>
      </c>
      <c r="C29" s="737" t="s">
        <v>854</v>
      </c>
      <c r="D29" s="834"/>
      <c r="E29" s="833">
        <v>31</v>
      </c>
      <c r="F29" s="832">
        <f>+E29/8</f>
        <v>3.875</v>
      </c>
      <c r="G29" s="831">
        <v>6</v>
      </c>
      <c r="H29" s="830">
        <v>2</v>
      </c>
      <c r="I29" s="829">
        <f>+G29*E29</f>
        <v>186</v>
      </c>
      <c r="J29" s="828">
        <f>+F29*H29</f>
        <v>7.75</v>
      </c>
      <c r="K29" s="827"/>
      <c r="L29" s="811">
        <f>+N29*$N$3</f>
        <v>24</v>
      </c>
      <c r="M29" s="826">
        <f>ROUND(SUM(I29:L29),1)</f>
        <v>217.8</v>
      </c>
      <c r="N29" s="825">
        <v>6</v>
      </c>
      <c r="O29" s="824">
        <v>43776</v>
      </c>
      <c r="P29" s="823">
        <f>+E29*6</f>
        <v>186</v>
      </c>
      <c r="Q29" s="822">
        <f>+E29*30</f>
        <v>930</v>
      </c>
      <c r="R29" s="821">
        <f>1+$K$2-O29</f>
        <v>63</v>
      </c>
      <c r="S29" s="820">
        <f>+$K$2</f>
        <v>43838</v>
      </c>
      <c r="T29" s="819">
        <f>(E29*7-18)/7</f>
        <v>28.428571428571427</v>
      </c>
      <c r="U29" s="818"/>
      <c r="V29" s="817"/>
      <c r="W29" s="816">
        <f>+T29*30</f>
        <v>852.85714285714278</v>
      </c>
      <c r="X29" s="815">
        <f>+W29*0.09</f>
        <v>76.757142857142853</v>
      </c>
      <c r="Y29" s="815">
        <f>+X29+W29</f>
        <v>929.61428571428564</v>
      </c>
    </row>
    <row r="30" spans="1:26" s="781" customFormat="1" ht="9" customHeight="1">
      <c r="A30" s="797"/>
      <c r="B30" s="796"/>
      <c r="C30" s="795"/>
      <c r="D30" s="1324"/>
      <c r="E30" s="1324"/>
      <c r="F30" s="1324"/>
      <c r="G30" s="794"/>
      <c r="H30" s="793">
        <f>SUM(H26:H29)</f>
        <v>70</v>
      </c>
      <c r="I30" s="792"/>
      <c r="J30" s="792"/>
      <c r="K30" s="792"/>
      <c r="L30" s="792"/>
      <c r="M30" s="791">
        <f>+H23+H30</f>
        <v>127</v>
      </c>
      <c r="N30" s="790">
        <f>SUM(N14:N29)</f>
        <v>74</v>
      </c>
      <c r="O30" s="789" t="s">
        <v>853</v>
      </c>
      <c r="P30" s="788"/>
      <c r="Q30" s="788">
        <v>1232.1400000000001</v>
      </c>
      <c r="R30" s="787"/>
      <c r="S30" s="786"/>
      <c r="T30" s="785"/>
      <c r="U30" s="784"/>
      <c r="V30" s="783"/>
      <c r="W30" s="782" t="e">
        <f>+#REF!/7</f>
        <v>#REF!</v>
      </c>
    </row>
    <row r="31" spans="1:26" ht="15">
      <c r="B31" s="808"/>
      <c r="F31" s="813" t="s">
        <v>852</v>
      </c>
      <c r="G31" s="812"/>
      <c r="H31" s="1327">
        <f>+K12+K24+K3</f>
        <v>2913.8</v>
      </c>
      <c r="I31" s="1328"/>
      <c r="L31" s="811"/>
      <c r="O31" s="810">
        <f>INT(M30+N30)</f>
        <v>201</v>
      </c>
      <c r="P31" s="809"/>
      <c r="Q31" s="806"/>
      <c r="R31" s="805"/>
      <c r="S31" s="804"/>
      <c r="T31" s="798"/>
      <c r="U31" s="803"/>
      <c r="W31" s="1" t="e">
        <f>+W30*30</f>
        <v>#REF!</v>
      </c>
    </row>
    <row r="32" spans="1:26" ht="5.0999999999999996" customHeight="1" thickBot="1">
      <c r="B32" s="808"/>
      <c r="P32" s="807"/>
      <c r="Q32" s="806"/>
      <c r="R32" s="805"/>
      <c r="S32" s="804"/>
      <c r="T32" s="798"/>
      <c r="U32" s="803"/>
    </row>
    <row r="33" spans="1:23" ht="18.75" thickBot="1">
      <c r="B33" s="802" t="s">
        <v>851</v>
      </c>
      <c r="C33" s="800"/>
      <c r="D33" s="1329">
        <f>K24+K12+K3</f>
        <v>2913.8</v>
      </c>
      <c r="E33" s="1330"/>
      <c r="F33" s="801" t="s">
        <v>850</v>
      </c>
      <c r="G33" s="800"/>
      <c r="H33" s="1331">
        <f>+K48</f>
        <v>1511.9100000000003</v>
      </c>
      <c r="I33" s="1332"/>
      <c r="J33" s="799" t="s">
        <v>849</v>
      </c>
      <c r="K33" s="503"/>
      <c r="L33" s="1333">
        <f>+H33+D33</f>
        <v>4425.7100000000009</v>
      </c>
      <c r="M33" s="1334"/>
      <c r="O33" s="12">
        <f>+D33-H31</f>
        <v>0</v>
      </c>
      <c r="R33" s="150"/>
      <c r="S33" s="798"/>
      <c r="T33" s="798"/>
      <c r="U33" s="150"/>
    </row>
    <row r="34" spans="1:23" s="781" customFormat="1" ht="5.0999999999999996" customHeight="1" thickBot="1">
      <c r="A34" s="797"/>
      <c r="B34" s="796"/>
      <c r="C34" s="795"/>
      <c r="D34" s="1324"/>
      <c r="E34" s="1324"/>
      <c r="F34" s="1324"/>
      <c r="G34" s="794"/>
      <c r="H34" s="793"/>
      <c r="I34" s="792"/>
      <c r="J34" s="792"/>
      <c r="K34" s="792"/>
      <c r="L34" s="792"/>
      <c r="M34" s="791"/>
      <c r="N34" s="790"/>
      <c r="O34" s="789"/>
      <c r="P34" s="788"/>
      <c r="Q34" s="788"/>
      <c r="R34" s="787"/>
      <c r="S34" s="786"/>
      <c r="T34" s="785"/>
      <c r="U34" s="784"/>
      <c r="V34" s="783"/>
      <c r="W34" s="782"/>
    </row>
    <row r="35" spans="1:23" s="737" customFormat="1" outlineLevel="1">
      <c r="A35" s="735"/>
      <c r="B35" s="780"/>
      <c r="C35" s="779" t="s">
        <v>848</v>
      </c>
      <c r="D35" s="778"/>
      <c r="E35" s="778"/>
      <c r="F35" s="778"/>
      <c r="G35" s="756" t="s">
        <v>847</v>
      </c>
      <c r="H35" s="755" t="s">
        <v>948</v>
      </c>
      <c r="I35" s="755"/>
      <c r="J35" s="755"/>
      <c r="K35" s="755"/>
      <c r="L35" s="777"/>
      <c r="M35" s="738"/>
      <c r="N35" s="776"/>
      <c r="O35" s="775">
        <v>500</v>
      </c>
      <c r="P35" s="774">
        <v>1</v>
      </c>
      <c r="Q35" s="773" t="s">
        <v>846</v>
      </c>
    </row>
    <row r="36" spans="1:23" s="737" customFormat="1" outlineLevel="1">
      <c r="A36" s="735"/>
      <c r="B36" s="747"/>
      <c r="C36" s="767" t="s">
        <v>845</v>
      </c>
      <c r="D36" s="772" t="s">
        <v>952</v>
      </c>
      <c r="E36" s="771"/>
      <c r="F36" s="771"/>
      <c r="G36" s="756" t="s">
        <v>844</v>
      </c>
      <c r="H36" s="770" t="s">
        <v>948</v>
      </c>
      <c r="I36" s="770"/>
      <c r="J36" s="770"/>
      <c r="K36" s="770"/>
      <c r="L36" s="742"/>
      <c r="M36" s="738"/>
      <c r="N36" s="764"/>
      <c r="O36" s="769">
        <f>+O35/7</f>
        <v>71.428571428571431</v>
      </c>
      <c r="P36" s="768">
        <f>+O36*P35</f>
        <v>71.428571428571431</v>
      </c>
      <c r="Q36" s="714"/>
    </row>
    <row r="37" spans="1:23" s="737" customFormat="1" ht="13.5" outlineLevel="1" thickBot="1">
      <c r="A37" s="735"/>
      <c r="B37" s="747"/>
      <c r="C37" s="767" t="s">
        <v>843</v>
      </c>
      <c r="D37" s="757" t="s">
        <v>951</v>
      </c>
      <c r="E37" s="756" t="s">
        <v>842</v>
      </c>
      <c r="F37" s="760">
        <v>44044</v>
      </c>
      <c r="G37" s="766" t="s">
        <v>841</v>
      </c>
      <c r="H37" s="765">
        <v>2020</v>
      </c>
      <c r="I37" s="750"/>
      <c r="J37" s="750"/>
      <c r="K37" s="750"/>
      <c r="L37" s="742"/>
      <c r="M37" s="1"/>
      <c r="N37" s="764"/>
      <c r="O37" s="763">
        <f>+O36/6</f>
        <v>11.904761904761905</v>
      </c>
      <c r="P37" s="762">
        <f>+O37*P35</f>
        <v>11.904761904761905</v>
      </c>
      <c r="Q37" s="761">
        <f>+P37+P36</f>
        <v>83.333333333333343</v>
      </c>
      <c r="S37" s="1"/>
    </row>
    <row r="38" spans="1:23" s="737" customFormat="1" outlineLevel="1">
      <c r="A38" s="735"/>
      <c r="B38" s="747"/>
      <c r="C38" s="758" t="s">
        <v>840</v>
      </c>
      <c r="D38" s="757" t="s">
        <v>950</v>
      </c>
      <c r="E38" s="757"/>
      <c r="F38" s="757"/>
      <c r="G38" s="756" t="s">
        <v>839</v>
      </c>
      <c r="H38" s="759" t="s">
        <v>803</v>
      </c>
      <c r="I38" s="756" t="s">
        <v>838</v>
      </c>
      <c r="J38" s="760">
        <v>44105</v>
      </c>
      <c r="K38" s="755"/>
      <c r="L38" s="742"/>
      <c r="M38" s="1"/>
    </row>
    <row r="39" spans="1:23" s="737" customFormat="1" outlineLevel="1">
      <c r="A39" s="735"/>
      <c r="B39" s="747"/>
      <c r="C39" s="758" t="s">
        <v>837</v>
      </c>
      <c r="D39" s="757" t="s">
        <v>949</v>
      </c>
      <c r="E39" s="757"/>
      <c r="F39" s="757"/>
      <c r="G39" s="756" t="s">
        <v>836</v>
      </c>
      <c r="H39" s="755" t="s">
        <v>948</v>
      </c>
      <c r="I39" s="756" t="s">
        <v>835</v>
      </c>
      <c r="J39" s="755" t="s">
        <v>947</v>
      </c>
      <c r="K39" s="755"/>
      <c r="L39" s="742"/>
      <c r="M39" s="1"/>
      <c r="O39" s="736"/>
    </row>
    <row r="40" spans="1:23" s="737" customFormat="1" ht="17.25" outlineLevel="1" thickBot="1">
      <c r="A40" s="735"/>
      <c r="B40" s="747"/>
      <c r="C40" s="754" t="s">
        <v>834</v>
      </c>
      <c r="D40" s="754" t="s">
        <v>833</v>
      </c>
      <c r="E40" s="754"/>
      <c r="F40" s="754"/>
      <c r="G40" s="753" t="s">
        <v>832</v>
      </c>
      <c r="H40" s="753" t="s">
        <v>831</v>
      </c>
      <c r="I40" s="753" t="s">
        <v>830</v>
      </c>
      <c r="J40" s="753" t="s">
        <v>829</v>
      </c>
      <c r="K40" s="753" t="s">
        <v>828</v>
      </c>
      <c r="L40" s="742"/>
      <c r="M40" s="1"/>
      <c r="O40" s="736"/>
    </row>
    <row r="41" spans="1:23" outlineLevel="1">
      <c r="B41" s="747"/>
      <c r="C41" s="751" t="s">
        <v>946</v>
      </c>
      <c r="D41" s="750" t="s">
        <v>945</v>
      </c>
      <c r="E41" s="750"/>
      <c r="F41" s="750"/>
      <c r="G41" s="749">
        <v>43471</v>
      </c>
      <c r="H41" s="986">
        <v>31</v>
      </c>
      <c r="I41" s="986">
        <v>235</v>
      </c>
      <c r="J41" s="986">
        <v>26.67</v>
      </c>
      <c r="K41" s="986">
        <v>208.33</v>
      </c>
      <c r="L41" s="742"/>
      <c r="N41" s="737"/>
      <c r="O41" s="736"/>
      <c r="P41" s="737"/>
      <c r="Q41" s="737"/>
      <c r="R41" s="737"/>
      <c r="S41" s="737"/>
      <c r="T41" s="737"/>
    </row>
    <row r="42" spans="1:23" s="737" customFormat="1" outlineLevel="1">
      <c r="A42" s="735"/>
      <c r="B42" s="747"/>
      <c r="C42" s="751" t="s">
        <v>944</v>
      </c>
      <c r="D42" s="750" t="s">
        <v>943</v>
      </c>
      <c r="E42" s="750"/>
      <c r="F42" s="750"/>
      <c r="G42" s="749">
        <v>43473</v>
      </c>
      <c r="H42" s="986">
        <v>31</v>
      </c>
      <c r="I42" s="986">
        <v>235</v>
      </c>
      <c r="J42" s="986">
        <v>26.67</v>
      </c>
      <c r="K42" s="986">
        <v>208.33</v>
      </c>
      <c r="L42" s="742"/>
      <c r="M42" s="1"/>
      <c r="O42" s="736"/>
    </row>
    <row r="43" spans="1:23" s="737" customFormat="1" outlineLevel="1">
      <c r="A43" s="735"/>
      <c r="B43" s="747"/>
      <c r="C43" s="751" t="s">
        <v>942</v>
      </c>
      <c r="D43" s="750" t="s">
        <v>941</v>
      </c>
      <c r="E43" s="750"/>
      <c r="F43" s="750"/>
      <c r="G43" s="749">
        <v>42005</v>
      </c>
      <c r="H43" s="986">
        <v>33.799999999999997</v>
      </c>
      <c r="I43" s="986">
        <v>254.6</v>
      </c>
      <c r="J43" s="986">
        <v>33.200000000000003</v>
      </c>
      <c r="K43" s="986">
        <v>221.4</v>
      </c>
      <c r="L43" s="742"/>
      <c r="M43" s="1"/>
      <c r="O43" s="736"/>
    </row>
    <row r="44" spans="1:23" s="737" customFormat="1" outlineLevel="1">
      <c r="A44" s="735"/>
      <c r="B44" s="747"/>
      <c r="C44" s="751" t="s">
        <v>940</v>
      </c>
      <c r="D44" s="750" t="s">
        <v>939</v>
      </c>
      <c r="E44" s="750"/>
      <c r="F44" s="750"/>
      <c r="G44" s="749">
        <v>43111</v>
      </c>
      <c r="H44" s="986">
        <v>31</v>
      </c>
      <c r="I44" s="986">
        <v>235</v>
      </c>
      <c r="J44" s="986">
        <v>27.09</v>
      </c>
      <c r="K44" s="986">
        <v>207.91</v>
      </c>
      <c r="L44" s="742"/>
      <c r="M44" s="1"/>
      <c r="O44" s="736"/>
    </row>
    <row r="45" spans="1:23" s="737" customFormat="1" outlineLevel="1">
      <c r="A45" s="735"/>
      <c r="B45" s="747"/>
      <c r="C45" s="751" t="s">
        <v>938</v>
      </c>
      <c r="D45" s="750" t="s">
        <v>937</v>
      </c>
      <c r="E45" s="750"/>
      <c r="F45" s="750"/>
      <c r="G45" s="749">
        <v>43111</v>
      </c>
      <c r="H45" s="986">
        <v>31</v>
      </c>
      <c r="I45" s="986">
        <v>235</v>
      </c>
      <c r="J45" s="986">
        <v>27.09</v>
      </c>
      <c r="K45" s="986">
        <v>207.91</v>
      </c>
      <c r="L45" s="742"/>
      <c r="M45" s="1"/>
      <c r="O45" s="736"/>
    </row>
    <row r="46" spans="1:23" s="737" customFormat="1" ht="15" outlineLevel="1">
      <c r="A46" s="735"/>
      <c r="B46" s="747"/>
      <c r="C46" s="751" t="s">
        <v>936</v>
      </c>
      <c r="D46" s="750" t="s">
        <v>935</v>
      </c>
      <c r="E46" s="750"/>
      <c r="F46" s="750"/>
      <c r="G46" s="749" t="s">
        <v>934</v>
      </c>
      <c r="H46" s="986">
        <v>31</v>
      </c>
      <c r="I46" s="986">
        <v>235</v>
      </c>
      <c r="J46" s="986">
        <v>27.09</v>
      </c>
      <c r="K46" s="986">
        <v>207.91</v>
      </c>
      <c r="L46" s="742"/>
      <c r="M46" s="752"/>
      <c r="O46" s="736"/>
    </row>
    <row r="47" spans="1:23" s="737" customFormat="1" ht="15" outlineLevel="1">
      <c r="A47" s="735"/>
      <c r="B47" s="747"/>
      <c r="C47" s="751" t="s">
        <v>933</v>
      </c>
      <c r="D47" s="750" t="s">
        <v>932</v>
      </c>
      <c r="E47" s="750"/>
      <c r="F47" s="750"/>
      <c r="G47" s="749">
        <v>42005</v>
      </c>
      <c r="H47" s="986">
        <v>38.5</v>
      </c>
      <c r="I47" s="986">
        <v>287.5</v>
      </c>
      <c r="J47" s="986">
        <v>37.380000000000003</v>
      </c>
      <c r="K47" s="986">
        <v>250.12</v>
      </c>
      <c r="L47" s="742"/>
      <c r="M47" s="752"/>
      <c r="O47" s="736"/>
    </row>
    <row r="48" spans="1:23" s="737" customFormat="1" ht="12" outlineLevel="1">
      <c r="A48" s="735"/>
      <c r="B48" s="747"/>
      <c r="C48" s="746"/>
      <c r="D48" s="745"/>
      <c r="E48" s="745"/>
      <c r="F48" s="745"/>
      <c r="G48" s="744"/>
      <c r="H48" s="985">
        <f>SUM(H41:H47)</f>
        <v>227.3</v>
      </c>
      <c r="I48" s="985">
        <f>SUM(I41:I47)</f>
        <v>1717.1</v>
      </c>
      <c r="J48" s="985">
        <f>SUM(J41:J47)</f>
        <v>205.19</v>
      </c>
      <c r="K48" s="985">
        <f>SUM(K41:K47)</f>
        <v>1511.9100000000003</v>
      </c>
      <c r="L48" s="742"/>
      <c r="M48" s="736"/>
      <c r="O48" s="736"/>
    </row>
    <row r="49" spans="1:21" s="737" customFormat="1" ht="12" outlineLevel="1">
      <c r="A49" s="735"/>
      <c r="B49" s="747"/>
      <c r="C49" s="751"/>
      <c r="D49" s="750"/>
      <c r="E49" s="750"/>
      <c r="F49" s="750"/>
      <c r="G49" s="749"/>
      <c r="H49" s="748"/>
      <c r="I49" s="748"/>
      <c r="J49" s="748"/>
      <c r="K49" s="748"/>
      <c r="L49" s="742"/>
      <c r="M49" s="736"/>
      <c r="O49" s="736"/>
    </row>
    <row r="50" spans="1:21" s="737" customFormat="1" ht="12" outlineLevel="1">
      <c r="A50" s="735"/>
      <c r="B50" s="747"/>
      <c r="C50" s="751"/>
      <c r="D50" s="750"/>
      <c r="E50" s="750"/>
      <c r="F50" s="750"/>
      <c r="G50" s="749"/>
      <c r="H50" s="748"/>
      <c r="I50" s="748"/>
      <c r="J50" s="748"/>
      <c r="K50" s="748"/>
      <c r="L50" s="742"/>
      <c r="M50" s="736"/>
      <c r="O50" s="736"/>
    </row>
    <row r="51" spans="1:21" s="737" customFormat="1" ht="12" outlineLevel="1">
      <c r="A51" s="735"/>
      <c r="B51" s="747"/>
      <c r="C51" s="746"/>
      <c r="D51" s="745"/>
      <c r="E51" s="745"/>
      <c r="F51" s="745"/>
      <c r="G51" s="744"/>
      <c r="H51" s="743"/>
      <c r="I51" s="743"/>
      <c r="J51" s="743"/>
      <c r="K51" s="743"/>
      <c r="L51" s="742"/>
      <c r="M51" s="736"/>
      <c r="O51" s="736"/>
    </row>
    <row r="52" spans="1:21" s="737" customFormat="1" ht="12" outlineLevel="1">
      <c r="A52" s="735"/>
      <c r="B52" s="741"/>
      <c r="C52" s="740"/>
      <c r="D52" s="740"/>
      <c r="E52" s="740"/>
      <c r="F52" s="740"/>
      <c r="G52" s="740"/>
      <c r="H52" s="740"/>
      <c r="I52" s="740"/>
      <c r="J52" s="740"/>
      <c r="K52" s="740"/>
      <c r="L52" s="739"/>
      <c r="M52" s="738"/>
      <c r="O52" s="736"/>
    </row>
    <row r="53" spans="1:21" s="737" customFormat="1" ht="12" outlineLevel="1">
      <c r="A53" s="735"/>
      <c r="B53" s="738"/>
      <c r="C53" s="738"/>
      <c r="D53" s="738"/>
      <c r="E53" s="738"/>
      <c r="F53" s="738"/>
      <c r="G53" s="738"/>
      <c r="H53" s="738"/>
      <c r="I53" s="738"/>
      <c r="J53" s="738"/>
      <c r="K53" s="738"/>
      <c r="L53" s="738"/>
      <c r="M53" s="738"/>
      <c r="O53" s="736"/>
      <c r="U53" s="738"/>
    </row>
    <row r="54" spans="1:21" s="737" customFormat="1" ht="12" outlineLevel="1">
      <c r="A54" s="735"/>
      <c r="B54" s="738"/>
      <c r="C54" s="738"/>
      <c r="D54" s="738"/>
      <c r="E54" s="738"/>
      <c r="F54" s="738"/>
      <c r="G54" s="738"/>
      <c r="H54" s="738"/>
      <c r="I54" s="738"/>
      <c r="J54" s="738"/>
      <c r="K54" s="738"/>
      <c r="L54" s="738"/>
      <c r="M54" s="738"/>
      <c r="O54" s="736"/>
    </row>
    <row r="55" spans="1:21" s="737" customFormat="1" ht="12" outlineLevel="1">
      <c r="A55" s="735"/>
      <c r="B55" s="738"/>
      <c r="C55" s="738"/>
      <c r="D55" s="738"/>
      <c r="E55" s="738"/>
      <c r="F55" s="738"/>
      <c r="G55" s="738"/>
      <c r="H55" s="738"/>
      <c r="I55" s="738"/>
      <c r="J55" s="738"/>
      <c r="K55" s="738"/>
      <c r="L55" s="738"/>
      <c r="M55" s="738"/>
      <c r="O55" s="736"/>
    </row>
    <row r="56" spans="1:21" s="737" customFormat="1" ht="12" outlineLevel="1">
      <c r="A56" s="735"/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O56" s="736"/>
    </row>
    <row r="57" spans="1:21" s="737" customFormat="1" outlineLevel="1">
      <c r="A57" s="735"/>
      <c r="B57" s="25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736"/>
    </row>
    <row r="58" spans="1:21" s="737" customFormat="1" outlineLevel="1">
      <c r="A58" s="735"/>
      <c r="B58" s="25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736"/>
    </row>
    <row r="59" spans="1:21">
      <c r="O59" s="736"/>
      <c r="P59" s="737"/>
      <c r="Q59" s="737"/>
      <c r="R59" s="737"/>
      <c r="S59" s="737"/>
      <c r="T59" s="737"/>
    </row>
    <row r="60" spans="1:21">
      <c r="P60" s="736"/>
    </row>
    <row r="61" spans="1:21">
      <c r="P61" s="736"/>
    </row>
    <row r="62" spans="1:21">
      <c r="P62" s="736"/>
    </row>
    <row r="63" spans="1:21">
      <c r="P63" s="736"/>
    </row>
    <row r="64" spans="1:21">
      <c r="A64" s="1"/>
      <c r="B64" s="1"/>
      <c r="P64" s="736"/>
    </row>
    <row r="65" spans="1:16">
      <c r="A65" s="1"/>
      <c r="B65" s="1"/>
      <c r="P65" s="736"/>
    </row>
  </sheetData>
  <mergeCells count="15">
    <mergeCell ref="D34:F34"/>
    <mergeCell ref="K12:M12"/>
    <mergeCell ref="D23:F23"/>
    <mergeCell ref="K24:M24"/>
    <mergeCell ref="D30:F30"/>
    <mergeCell ref="H31:I31"/>
    <mergeCell ref="D33:E33"/>
    <mergeCell ref="H33:I33"/>
    <mergeCell ref="L33:M33"/>
    <mergeCell ref="G7:H7"/>
    <mergeCell ref="Q1:R1"/>
    <mergeCell ref="H2:I2"/>
    <mergeCell ref="K2:M2"/>
    <mergeCell ref="P2:Q2"/>
    <mergeCell ref="K3:M3"/>
  </mergeCells>
  <conditionalFormatting sqref="G33:H33 L33 E32:J32 M31:N32 J33 E30:G31 M24:N24 F27:F29 I26:I30 I24 F17:F22 C33 E34:G34 I34 G5 F4:F5 I14:I22 S1 L4">
    <cfRule type="cellIs" dxfId="21" priority="9" stopIfTrue="1" operator="equal">
      <formula>0</formula>
    </cfRule>
  </conditionalFormatting>
  <conditionalFormatting sqref="Q32">
    <cfRule type="cellIs" dxfId="20" priority="8" stopIfTrue="1" operator="greaterThanOrEqual">
      <formula>89</formula>
    </cfRule>
  </conditionalFormatting>
  <conditionalFormatting sqref="Q33 R26:R30 R34 R14:R23">
    <cfRule type="cellIs" dxfId="19" priority="7" stopIfTrue="1" operator="greaterThanOrEqual">
      <formula>89</formula>
    </cfRule>
  </conditionalFormatting>
  <conditionalFormatting sqref="M26:M30 M34 M14:M23">
    <cfRule type="cellIs" dxfId="18" priority="6" stopIfTrue="1" operator="equal">
      <formula>0</formula>
    </cfRule>
  </conditionalFormatting>
  <conditionalFormatting sqref="O24 R7 P1">
    <cfRule type="cellIs" dxfId="17" priority="4" stopIfTrue="1" operator="lessThan">
      <formula>0</formula>
    </cfRule>
    <cfRule type="cellIs" dxfId="16" priority="5" stopIfTrue="1" operator="equal">
      <formula>0</formula>
    </cfRule>
  </conditionalFormatting>
  <conditionalFormatting sqref="G26:H29 G17 H30 H34 H16:H23 G14:H15">
    <cfRule type="cellIs" dxfId="15" priority="3" stopIfTrue="1" operator="lessThan">
      <formula>0</formula>
    </cfRule>
  </conditionalFormatting>
  <conditionalFormatting sqref="R24">
    <cfRule type="cellIs" dxfId="14" priority="2" stopIfTrue="1" operator="lessThan">
      <formula>$T$31</formula>
    </cfRule>
  </conditionalFormatting>
  <printOptions horizontalCentered="1" verticalCentered="1"/>
  <pageMargins left="0" right="0" top="0.35433070866141736" bottom="0" header="0.19685039370078741" footer="0"/>
  <pageSetup paperSize="9" scale="87" orientation="landscape" r:id="rId1"/>
  <headerFooter alignWithMargins="0">
    <oddHeader>&amp;C&amp;F &amp;A&amp;R&amp;D &amp;T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tabSelected="1" workbookViewId="0"/>
  </sheetViews>
  <sheetFormatPr baseColWidth="10" defaultRowHeight="12.75" outlineLevelRow="1"/>
  <cols>
    <col min="1" max="1" width="3.42578125" style="735" bestFit="1" customWidth="1"/>
    <col min="2" max="2" width="8.28515625" style="252" bestFit="1" customWidth="1"/>
    <col min="3" max="3" width="13.28515625" style="1" customWidth="1"/>
    <col min="4" max="4" width="11.7109375" style="1" customWidth="1"/>
    <col min="5" max="7" width="10.7109375" style="1" customWidth="1"/>
    <col min="8" max="8" width="11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7.7109375" style="1" customWidth="1"/>
    <col min="13" max="13" width="12.140625" style="1" bestFit="1" customWidth="1"/>
    <col min="14" max="14" width="6.42578125" style="1" customWidth="1"/>
    <col min="15" max="15" width="13.140625" style="1" customWidth="1"/>
    <col min="16" max="17" width="9.7109375" style="1" customWidth="1"/>
    <col min="18" max="18" width="13.42578125" style="1" customWidth="1"/>
    <col min="19" max="19" width="17.42578125" style="1" customWidth="1"/>
    <col min="20" max="20" width="10" style="1" customWidth="1"/>
    <col min="21" max="21" width="18.42578125" style="1" bestFit="1" customWidth="1"/>
    <col min="22" max="22" width="8.28515625" style="1" bestFit="1" customWidth="1"/>
    <col min="23" max="23" width="9" style="1" bestFit="1" customWidth="1"/>
    <col min="24" max="24" width="7.5703125" style="1" bestFit="1" customWidth="1"/>
    <col min="25" max="25" width="9" style="1" bestFit="1" customWidth="1"/>
    <col min="26" max="26" width="7.5703125" style="1" bestFit="1" customWidth="1"/>
    <col min="27" max="16384" width="11.42578125" style="1"/>
  </cols>
  <sheetData>
    <row r="1" spans="1:25" s="2" customFormat="1" ht="20.100000000000001" customHeight="1">
      <c r="A1" s="968"/>
      <c r="B1" s="967"/>
      <c r="C1" s="981" t="s">
        <v>929</v>
      </c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5" t="s">
        <v>925</v>
      </c>
      <c r="P1" s="860" t="str">
        <f>DEC2HEX(Q1,5)</f>
        <v>0AB7F</v>
      </c>
      <c r="Q1" s="1337">
        <f>2+K2</f>
        <v>43903</v>
      </c>
      <c r="R1" s="1338"/>
      <c r="S1" s="964">
        <f>+Q1</f>
        <v>43903</v>
      </c>
    </row>
    <row r="2" spans="1:25" s="7" customFormat="1" ht="14.25">
      <c r="A2" s="735"/>
      <c r="C2" s="963" t="s">
        <v>1014</v>
      </c>
      <c r="D2" s="963"/>
      <c r="E2" s="962"/>
      <c r="G2" s="961" t="s">
        <v>924</v>
      </c>
      <c r="H2" s="1339">
        <v>43895</v>
      </c>
      <c r="I2" s="1339"/>
      <c r="J2" s="960" t="s">
        <v>923</v>
      </c>
      <c r="K2" s="1339">
        <f>6+H2</f>
        <v>43901</v>
      </c>
      <c r="L2" s="1339"/>
      <c r="M2" s="1339"/>
      <c r="N2" s="959" t="s">
        <v>922</v>
      </c>
      <c r="O2" s="958" t="s">
        <v>921</v>
      </c>
      <c r="P2" s="1340">
        <f ca="1">TODAY()</f>
        <v>43895</v>
      </c>
      <c r="Q2" s="1340"/>
      <c r="R2" s="957"/>
      <c r="S2" s="956"/>
    </row>
    <row r="3" spans="1:25" ht="15.75">
      <c r="B3" s="835"/>
      <c r="C3" s="865" t="s">
        <v>920</v>
      </c>
      <c r="D3" s="955"/>
      <c r="E3" s="954"/>
      <c r="F3" s="953"/>
      <c r="G3" s="952"/>
      <c r="H3" s="952"/>
      <c r="I3" s="951"/>
      <c r="J3" s="862" t="s">
        <v>876</v>
      </c>
      <c r="K3" s="1325">
        <f>SUM(F4:F5,M4:M5)</f>
        <v>8.3333333333333344E-32</v>
      </c>
      <c r="L3" s="1325"/>
      <c r="M3" s="1326"/>
      <c r="N3" s="950">
        <v>4</v>
      </c>
      <c r="O3" s="949" t="s">
        <v>919</v>
      </c>
      <c r="P3" s="939" t="s">
        <v>848</v>
      </c>
      <c r="Q3" s="948"/>
      <c r="R3" s="948"/>
      <c r="S3" s="947"/>
    </row>
    <row r="4" spans="1:25" s="737" customFormat="1" ht="15.75">
      <c r="A4" s="837">
        <v>1</v>
      </c>
      <c r="B4" s="835" t="s">
        <v>918</v>
      </c>
      <c r="C4" s="737" t="s">
        <v>917</v>
      </c>
      <c r="F4" s="946">
        <f>(500/7)*(G4+G4*1/6)</f>
        <v>8.3333333333333344E-32</v>
      </c>
      <c r="G4" s="945">
        <v>1.0000000000000001E-33</v>
      </c>
      <c r="H4" s="835" t="s">
        <v>85</v>
      </c>
      <c r="I4" s="944" t="s">
        <v>916</v>
      </c>
      <c r="J4" s="943"/>
      <c r="K4" s="811">
        <f>+N4*$N$3</f>
        <v>0</v>
      </c>
      <c r="L4" s="942">
        <f>(25*7+20+0)/6*N4</f>
        <v>0</v>
      </c>
      <c r="M4" s="932">
        <f>ROUND(L4+K4,0)</f>
        <v>0</v>
      </c>
      <c r="N4" s="825">
        <v>0</v>
      </c>
      <c r="O4" s="941" t="s">
        <v>915</v>
      </c>
      <c r="P4" s="940" t="s">
        <v>914</v>
      </c>
      <c r="Q4" s="939"/>
      <c r="R4" s="939"/>
      <c r="S4" s="938"/>
    </row>
    <row r="5" spans="1:25" s="737" customFormat="1">
      <c r="A5" s="735"/>
      <c r="B5" s="835" t="s">
        <v>913</v>
      </c>
      <c r="C5" s="937" t="s">
        <v>912</v>
      </c>
      <c r="D5" s="849"/>
      <c r="E5" s="849"/>
      <c r="F5" s="936" t="str">
        <f>IF(M10&gt;0,M10,"0.00")</f>
        <v>0.00</v>
      </c>
      <c r="G5" s="935"/>
      <c r="H5" s="934" t="s">
        <v>911</v>
      </c>
      <c r="I5" s="933"/>
      <c r="K5" s="811"/>
      <c r="L5" s="811"/>
      <c r="M5" s="932"/>
      <c r="N5" s="825"/>
      <c r="O5" s="931" t="s">
        <v>910</v>
      </c>
      <c r="P5" s="930" t="s">
        <v>909</v>
      </c>
      <c r="Q5" s="930"/>
      <c r="R5" s="930"/>
      <c r="S5" s="929"/>
    </row>
    <row r="6" spans="1:25" ht="5.0999999999999996" customHeight="1" thickBot="1">
      <c r="B6" s="835"/>
      <c r="O6" s="928"/>
      <c r="P6" s="928"/>
      <c r="R6" s="150"/>
      <c r="S6" s="150"/>
      <c r="T6" s="150"/>
      <c r="U6" s="150"/>
      <c r="V6" s="150"/>
      <c r="W6" s="150"/>
    </row>
    <row r="7" spans="1:25" ht="15" customHeight="1" outlineLevel="1" thickTop="1" thickBot="1">
      <c r="B7" s="835"/>
      <c r="C7" s="927" t="str">
        <f>CONCATENATE(MID(C5,1,25),"   [ COMEDOR ]" )</f>
        <v xml:space="preserve"> Silvia Tapia de Linares    [ COMEDOR ]</v>
      </c>
      <c r="D7" s="926"/>
      <c r="E7" s="926"/>
      <c r="F7" s="925">
        <f>2.8</f>
        <v>2.8</v>
      </c>
      <c r="G7" s="1335">
        <f>0.5</f>
        <v>0.5</v>
      </c>
      <c r="H7" s="1336"/>
      <c r="I7" s="924" t="s">
        <v>908</v>
      </c>
      <c r="J7" s="923" t="s">
        <v>1015</v>
      </c>
      <c r="K7" s="922" t="s">
        <v>906</v>
      </c>
      <c r="L7" s="921" t="s">
        <v>905</v>
      </c>
      <c r="M7" s="920" t="s">
        <v>865</v>
      </c>
      <c r="N7" s="919"/>
      <c r="O7" s="878">
        <v>6</v>
      </c>
      <c r="P7" s="877">
        <v>0</v>
      </c>
      <c r="Q7" s="880">
        <f t="shared" ref="Q7:Q12" si="0">+O7*P7</f>
        <v>0</v>
      </c>
      <c r="R7" s="918" t="str">
        <f>+P1</f>
        <v>0AB7F</v>
      </c>
      <c r="S7" s="917" t="str">
        <f>+C2</f>
        <v xml:space="preserve">      Semana Nº 10 - Mar [2d5]</v>
      </c>
      <c r="T7" s="150"/>
      <c r="U7" s="150"/>
      <c r="V7" s="150"/>
    </row>
    <row r="8" spans="1:25" ht="12.95" customHeight="1" outlineLevel="1" thickTop="1" thickBot="1">
      <c r="B8" s="835"/>
      <c r="C8" s="916">
        <f>+H2</f>
        <v>43895</v>
      </c>
      <c r="D8" s="916">
        <f>1+C8</f>
        <v>43896</v>
      </c>
      <c r="E8" s="916">
        <f>1+D8</f>
        <v>43897</v>
      </c>
      <c r="F8" s="915">
        <f>2+E8</f>
        <v>43899</v>
      </c>
      <c r="G8" s="915">
        <f>1+F8</f>
        <v>43900</v>
      </c>
      <c r="H8" s="982">
        <f>1+G8</f>
        <v>43901</v>
      </c>
      <c r="I8" s="896" t="s">
        <v>904</v>
      </c>
      <c r="J8" s="914">
        <f>SUM(C9:H9)*8.4997</f>
        <v>0</v>
      </c>
      <c r="K8" s="905">
        <f>+R12</f>
        <v>0</v>
      </c>
      <c r="L8" s="904">
        <f>SUM(C10:H10)*G7</f>
        <v>0</v>
      </c>
      <c r="M8" s="913">
        <f>+M10/1.18</f>
        <v>0</v>
      </c>
      <c r="N8" s="912"/>
      <c r="O8" s="878">
        <v>5.5</v>
      </c>
      <c r="P8" s="877">
        <v>0</v>
      </c>
      <c r="Q8" s="880">
        <f t="shared" si="0"/>
        <v>0</v>
      </c>
      <c r="R8" s="911"/>
      <c r="S8" s="911"/>
      <c r="T8" s="900"/>
      <c r="U8" s="910"/>
      <c r="V8" s="909"/>
    </row>
    <row r="9" spans="1:25" ht="12.95" customHeight="1" outlineLevel="1" thickTop="1" thickBot="1">
      <c r="B9" s="989" t="s">
        <v>903</v>
      </c>
      <c r="C9" s="990">
        <v>27</v>
      </c>
      <c r="D9" s="991">
        <v>0</v>
      </c>
      <c r="E9" s="897">
        <v>0</v>
      </c>
      <c r="F9" s="897">
        <v>0</v>
      </c>
      <c r="G9" s="897">
        <v>0</v>
      </c>
      <c r="H9" s="983">
        <v>-27</v>
      </c>
      <c r="I9" s="907">
        <v>18</v>
      </c>
      <c r="J9" s="906">
        <f>+J8*I9/100</f>
        <v>0</v>
      </c>
      <c r="K9" s="905">
        <f>+K8*I9/100</f>
        <v>0</v>
      </c>
      <c r="L9" s="904">
        <f>+L8*I9/100</f>
        <v>0</v>
      </c>
      <c r="M9" s="903">
        <f>+M8*0.18</f>
        <v>0</v>
      </c>
      <c r="N9" s="902"/>
      <c r="O9" s="878">
        <v>4</v>
      </c>
      <c r="P9" s="877">
        <v>0</v>
      </c>
      <c r="Q9" s="880">
        <f t="shared" si="0"/>
        <v>0</v>
      </c>
      <c r="R9" s="901"/>
      <c r="S9" s="901"/>
      <c r="T9" s="900"/>
      <c r="U9" s="150"/>
      <c r="V9" s="150"/>
    </row>
    <row r="10" spans="1:25" ht="12.95" customHeight="1" outlineLevel="1" thickBot="1">
      <c r="B10" s="899" t="s">
        <v>902</v>
      </c>
      <c r="C10" s="898"/>
      <c r="D10" s="897"/>
      <c r="E10" s="897"/>
      <c r="F10" s="897"/>
      <c r="G10" s="897"/>
      <c r="H10" s="983"/>
      <c r="I10" s="896" t="s">
        <v>876</v>
      </c>
      <c r="J10" s="895">
        <f>+J9+J8</f>
        <v>0</v>
      </c>
      <c r="K10" s="894">
        <f>+K8+K9</f>
        <v>0</v>
      </c>
      <c r="L10" s="893">
        <f>+L9+L8</f>
        <v>0</v>
      </c>
      <c r="M10" s="892">
        <f>ROUND(J10+K10+L10,1)</f>
        <v>0</v>
      </c>
      <c r="N10" s="891"/>
      <c r="O10" s="878">
        <v>2.2000000000000002</v>
      </c>
      <c r="P10" s="877">
        <v>0</v>
      </c>
      <c r="Q10" s="880">
        <f t="shared" si="0"/>
        <v>0</v>
      </c>
      <c r="R10" s="890"/>
      <c r="S10" s="889"/>
      <c r="T10" s="888"/>
      <c r="U10" s="150"/>
      <c r="V10" s="150"/>
    </row>
    <row r="11" spans="1:25" ht="13.5" outlineLevel="1" thickTop="1">
      <c r="B11" s="835"/>
      <c r="C11" s="887" t="s">
        <v>1016</v>
      </c>
      <c r="D11" s="886">
        <f>SUM(C9:H9)</f>
        <v>0</v>
      </c>
      <c r="E11" s="885" t="s">
        <v>900</v>
      </c>
      <c r="F11" s="884">
        <f>+R11</f>
        <v>0</v>
      </c>
      <c r="G11" s="883" t="s">
        <v>899</v>
      </c>
      <c r="H11" s="882">
        <f>SUM(C10:H10)</f>
        <v>0</v>
      </c>
      <c r="J11" s="984" t="str">
        <f>CONCATENATE(P1," ", G11,"  ",H11," + ",E11," ",F11," ",C11," ",D11)</f>
        <v>0AB7F Reintg_Almuerzo  0 + Extras  0 Almz_Aniversario 0</v>
      </c>
      <c r="O11" s="881">
        <v>2</v>
      </c>
      <c r="P11" s="877">
        <v>0</v>
      </c>
      <c r="Q11" s="880">
        <f t="shared" si="0"/>
        <v>0</v>
      </c>
      <c r="R11" s="879">
        <f>SUM(P7:P12)</f>
        <v>0</v>
      </c>
    </row>
    <row r="12" spans="1:25" ht="16.5" thickBot="1">
      <c r="B12" s="835"/>
      <c r="C12" s="865" t="s">
        <v>898</v>
      </c>
      <c r="D12" s="863"/>
      <c r="E12" s="863"/>
      <c r="F12" s="863"/>
      <c r="G12" s="863"/>
      <c r="H12" s="863"/>
      <c r="I12" s="863"/>
      <c r="J12" s="862" t="s">
        <v>876</v>
      </c>
      <c r="K12" s="1325">
        <f>SUM(M14:M24)</f>
        <v>0</v>
      </c>
      <c r="L12" s="1325"/>
      <c r="M12" s="1326"/>
      <c r="N12" s="861"/>
      <c r="O12" s="878">
        <v>1.5</v>
      </c>
      <c r="P12" s="877">
        <v>0</v>
      </c>
      <c r="Q12" s="876">
        <f t="shared" si="0"/>
        <v>0</v>
      </c>
      <c r="R12" s="875">
        <f>SUM(Q7:Q12)</f>
        <v>0</v>
      </c>
      <c r="S12" s="798"/>
      <c r="T12" s="798"/>
      <c r="U12" s="150"/>
      <c r="V12" s="150"/>
      <c r="W12" s="150"/>
    </row>
    <row r="13" spans="1:25" ht="12" customHeight="1">
      <c r="B13" s="835"/>
      <c r="C13" s="856" t="s">
        <v>874</v>
      </c>
      <c r="E13" s="874" t="s">
        <v>873</v>
      </c>
      <c r="F13" s="854" t="s">
        <v>872</v>
      </c>
      <c r="G13" s="855" t="s">
        <v>871</v>
      </c>
      <c r="H13" s="854" t="s">
        <v>870</v>
      </c>
      <c r="I13" s="854" t="s">
        <v>897</v>
      </c>
      <c r="J13" s="854" t="s">
        <v>868</v>
      </c>
      <c r="K13" s="854" t="s">
        <v>867</v>
      </c>
      <c r="L13" s="854" t="s">
        <v>866</v>
      </c>
      <c r="M13" s="873" t="s">
        <v>865</v>
      </c>
      <c r="N13" s="853" t="s">
        <v>864</v>
      </c>
      <c r="O13" s="872" t="s">
        <v>896</v>
      </c>
      <c r="P13" s="851" t="s">
        <v>863</v>
      </c>
      <c r="Q13" s="851" t="s">
        <v>862</v>
      </c>
      <c r="R13" s="1">
        <f>365*5</f>
        <v>1825</v>
      </c>
      <c r="S13" s="150"/>
      <c r="T13" s="850" t="s">
        <v>861</v>
      </c>
      <c r="U13" s="871" t="s">
        <v>895</v>
      </c>
      <c r="V13" s="150" t="s">
        <v>761</v>
      </c>
      <c r="W13" s="150"/>
    </row>
    <row r="14" spans="1:25" s="737" customFormat="1">
      <c r="A14" s="837">
        <v>2</v>
      </c>
      <c r="B14" s="835" t="s">
        <v>894</v>
      </c>
      <c r="C14" s="849" t="s">
        <v>893</v>
      </c>
      <c r="D14" s="849"/>
      <c r="E14" s="833">
        <f t="shared" ref="E14:E24" si="1">+P14/7</f>
        <v>36.371428571428567</v>
      </c>
      <c r="F14" s="848">
        <f t="shared" ref="F14:F24" si="2">+E14/8</f>
        <v>4.5464285714285708</v>
      </c>
      <c r="G14" s="831"/>
      <c r="H14" s="831"/>
      <c r="I14" s="829">
        <f>(E14*G14)+(E14/6*G14)</f>
        <v>0</v>
      </c>
      <c r="J14" s="828">
        <f t="shared" ref="J14:J24" si="3">+F14*H14</f>
        <v>0</v>
      </c>
      <c r="K14" s="870"/>
      <c r="L14" s="811">
        <f t="shared" ref="L14:L24" si="4">+N14*$N$3</f>
        <v>0</v>
      </c>
      <c r="M14" s="826">
        <f t="shared" ref="M14:M24" si="5">ROUND((L14+K14+J14+I14),1)</f>
        <v>0</v>
      </c>
      <c r="N14" s="847"/>
      <c r="O14" s="824">
        <v>42005</v>
      </c>
      <c r="P14" s="866">
        <f>6*3+7*33.8</f>
        <v>254.59999999999997</v>
      </c>
      <c r="Q14" s="845">
        <f t="shared" ref="Q14:Q24" si="6">+E14*30</f>
        <v>1091.1428571428569</v>
      </c>
      <c r="R14" s="844">
        <f t="shared" ref="R14:R24" si="7">1+$K$2-O14</f>
        <v>1897</v>
      </c>
      <c r="S14" s="843">
        <f t="shared" ref="S14:S31" si="8">+$K$2</f>
        <v>43901</v>
      </c>
      <c r="T14" s="842">
        <f t="shared" ref="T14:T24" si="9">(E14*7-18)/7</f>
        <v>33.799999999999997</v>
      </c>
      <c r="U14" s="841">
        <v>38869</v>
      </c>
      <c r="V14" s="148"/>
      <c r="W14" s="840">
        <f t="shared" ref="W14:W24" si="10">+T14*30</f>
        <v>1013.9999999999999</v>
      </c>
      <c r="X14" s="839">
        <f t="shared" ref="X14:X24" si="11">+W14*0.09</f>
        <v>91.259999999999991</v>
      </c>
      <c r="Y14" s="839">
        <f t="shared" ref="Y14:Y24" si="12">+X14+W14</f>
        <v>1105.2599999999998</v>
      </c>
    </row>
    <row r="15" spans="1:25" s="737" customFormat="1">
      <c r="A15" s="837">
        <v>3</v>
      </c>
      <c r="B15" s="835" t="s">
        <v>892</v>
      </c>
      <c r="C15" s="849" t="s">
        <v>972</v>
      </c>
      <c r="D15" s="216"/>
      <c r="E15" s="833">
        <f t="shared" si="1"/>
        <v>41.071428571428569</v>
      </c>
      <c r="F15" s="848">
        <f t="shared" si="2"/>
        <v>5.1339285714285712</v>
      </c>
      <c r="G15" s="831"/>
      <c r="H15" s="831"/>
      <c r="I15" s="829">
        <f>(E15*G15)+(E15/6*G15)</f>
        <v>0</v>
      </c>
      <c r="J15" s="828">
        <f t="shared" si="3"/>
        <v>0</v>
      </c>
      <c r="K15" s="870"/>
      <c r="L15" s="811">
        <f t="shared" si="4"/>
        <v>0</v>
      </c>
      <c r="M15" s="826">
        <f t="shared" si="5"/>
        <v>0</v>
      </c>
      <c r="N15" s="847"/>
      <c r="O15" s="824">
        <v>42979</v>
      </c>
      <c r="P15" s="866">
        <f>6*3+7*38.5</f>
        <v>287.5</v>
      </c>
      <c r="Q15" s="845">
        <f t="shared" si="6"/>
        <v>1232.1428571428571</v>
      </c>
      <c r="R15" s="844">
        <f t="shared" si="7"/>
        <v>923</v>
      </c>
      <c r="S15" s="843">
        <f t="shared" si="8"/>
        <v>43901</v>
      </c>
      <c r="T15" s="842">
        <f t="shared" si="9"/>
        <v>38.5</v>
      </c>
      <c r="U15" s="841">
        <v>38365</v>
      </c>
      <c r="V15" s="148"/>
      <c r="W15" s="840">
        <f t="shared" si="10"/>
        <v>1155</v>
      </c>
      <c r="X15" s="839">
        <f t="shared" si="11"/>
        <v>103.95</v>
      </c>
      <c r="Y15" s="839">
        <f t="shared" si="12"/>
        <v>1258.95</v>
      </c>
    </row>
    <row r="16" spans="1:25" s="737" customFormat="1">
      <c r="A16" s="837">
        <v>4</v>
      </c>
      <c r="B16" s="835" t="s">
        <v>891</v>
      </c>
      <c r="C16" s="849" t="s">
        <v>983</v>
      </c>
      <c r="D16" s="849"/>
      <c r="E16" s="833">
        <f t="shared" si="1"/>
        <v>41.071428571428569</v>
      </c>
      <c r="F16" s="848">
        <f t="shared" si="2"/>
        <v>5.1339285714285712</v>
      </c>
      <c r="G16" s="868"/>
      <c r="H16" s="831"/>
      <c r="I16" s="829">
        <f>(E16*G16)+(E16/6*G16)</f>
        <v>0</v>
      </c>
      <c r="J16" s="828">
        <f t="shared" si="3"/>
        <v>0</v>
      </c>
      <c r="K16" s="869">
        <f>IF(N16&lt;1,0,(20+50)/6*(6))</f>
        <v>0</v>
      </c>
      <c r="L16" s="811">
        <f t="shared" si="4"/>
        <v>0</v>
      </c>
      <c r="M16" s="826">
        <f t="shared" si="5"/>
        <v>0</v>
      </c>
      <c r="N16" s="847"/>
      <c r="O16" s="824">
        <v>42005</v>
      </c>
      <c r="P16" s="866">
        <f>6*3+7*38.5</f>
        <v>287.5</v>
      </c>
      <c r="Q16" s="845">
        <f t="shared" si="6"/>
        <v>1232.1428571428571</v>
      </c>
      <c r="R16" s="844">
        <f t="shared" si="7"/>
        <v>1897</v>
      </c>
      <c r="S16" s="843">
        <f t="shared" si="8"/>
        <v>43901</v>
      </c>
      <c r="T16" s="842">
        <f t="shared" si="9"/>
        <v>38.5</v>
      </c>
      <c r="U16" s="841">
        <v>39163</v>
      </c>
      <c r="V16" s="148"/>
      <c r="W16" s="840">
        <f t="shared" si="10"/>
        <v>1155</v>
      </c>
      <c r="X16" s="839">
        <f t="shared" si="11"/>
        <v>103.95</v>
      </c>
      <c r="Y16" s="839">
        <f t="shared" si="12"/>
        <v>1258.95</v>
      </c>
    </row>
    <row r="17" spans="1:26" s="737" customFormat="1">
      <c r="A17" s="837">
        <v>5</v>
      </c>
      <c r="B17" s="835" t="s">
        <v>890</v>
      </c>
      <c r="C17" s="849" t="s">
        <v>889</v>
      </c>
      <c r="D17" s="849"/>
      <c r="E17" s="833">
        <f t="shared" si="1"/>
        <v>41.071428571428569</v>
      </c>
      <c r="F17" s="832">
        <f t="shared" si="2"/>
        <v>5.1339285714285712</v>
      </c>
      <c r="G17" s="831"/>
      <c r="H17" s="831"/>
      <c r="I17" s="829">
        <f>(E17*G17)+(E17/6*G17)</f>
        <v>0</v>
      </c>
      <c r="J17" s="828">
        <f t="shared" si="3"/>
        <v>0</v>
      </c>
      <c r="K17" s="867">
        <f>(50+35.83)/6*(N17)</f>
        <v>0</v>
      </c>
      <c r="L17" s="811">
        <f t="shared" si="4"/>
        <v>0</v>
      </c>
      <c r="M17" s="826">
        <f t="shared" si="5"/>
        <v>0</v>
      </c>
      <c r="N17" s="847"/>
      <c r="O17" s="824">
        <v>42005</v>
      </c>
      <c r="P17" s="866">
        <f>6*3+7*(38.5)</f>
        <v>287.5</v>
      </c>
      <c r="Q17" s="845">
        <f t="shared" si="6"/>
        <v>1232.1428571428571</v>
      </c>
      <c r="R17" s="844">
        <f t="shared" si="7"/>
        <v>1897</v>
      </c>
      <c r="S17" s="843">
        <f t="shared" si="8"/>
        <v>43901</v>
      </c>
      <c r="T17" s="842">
        <f t="shared" si="9"/>
        <v>38.5</v>
      </c>
      <c r="U17" s="841">
        <v>40577</v>
      </c>
      <c r="V17" s="148"/>
      <c r="W17" s="840">
        <f t="shared" si="10"/>
        <v>1155</v>
      </c>
      <c r="X17" s="839">
        <f t="shared" si="11"/>
        <v>103.95</v>
      </c>
      <c r="Y17" s="839">
        <f t="shared" si="12"/>
        <v>1258.95</v>
      </c>
    </row>
    <row r="18" spans="1:26" s="814" customFormat="1">
      <c r="A18" s="837">
        <v>6</v>
      </c>
      <c r="B18" s="835" t="s">
        <v>859</v>
      </c>
      <c r="C18" s="737" t="s">
        <v>858</v>
      </c>
      <c r="D18" s="834"/>
      <c r="E18" s="833">
        <v>31</v>
      </c>
      <c r="F18" s="832">
        <f>+E18/8</f>
        <v>3.875</v>
      </c>
      <c r="G18" s="831"/>
      <c r="H18" s="830"/>
      <c r="I18" s="829">
        <f>+G18*E18</f>
        <v>0</v>
      </c>
      <c r="J18" s="828">
        <f>+F18*H18</f>
        <v>0</v>
      </c>
      <c r="K18" s="827"/>
      <c r="L18" s="811">
        <f>+N18*$N$3</f>
        <v>0</v>
      </c>
      <c r="M18" s="826">
        <f>ROUND(SUM(I18:L18),1)</f>
        <v>0</v>
      </c>
      <c r="N18" s="825"/>
      <c r="O18" s="824">
        <v>43647</v>
      </c>
      <c r="P18" s="823">
        <f>+E18*6</f>
        <v>186</v>
      </c>
      <c r="Q18" s="822">
        <f>+E18*30</f>
        <v>930</v>
      </c>
      <c r="R18" s="821">
        <f>1+$K$2-O18</f>
        <v>255</v>
      </c>
      <c r="S18" s="820">
        <f t="shared" si="8"/>
        <v>43901</v>
      </c>
      <c r="T18" s="819">
        <f>(E18*7-18)/7</f>
        <v>28.428571428571427</v>
      </c>
      <c r="U18" s="818"/>
      <c r="V18" s="817"/>
      <c r="W18" s="816">
        <f>+T18*30</f>
        <v>852.85714285714278</v>
      </c>
      <c r="X18" s="815">
        <f>+W18*0.09</f>
        <v>76.757142857142853</v>
      </c>
      <c r="Y18" s="815">
        <f>+X18+W18</f>
        <v>929.61428571428564</v>
      </c>
    </row>
    <row r="19" spans="1:26" s="737" customFormat="1">
      <c r="A19" s="836">
        <v>7</v>
      </c>
      <c r="B19" s="835" t="s">
        <v>888</v>
      </c>
      <c r="C19" s="737" t="s">
        <v>1011</v>
      </c>
      <c r="D19" s="834"/>
      <c r="E19" s="833">
        <f t="shared" si="1"/>
        <v>31.000028571428572</v>
      </c>
      <c r="F19" s="832">
        <f t="shared" si="2"/>
        <v>3.8750035714285715</v>
      </c>
      <c r="G19" s="868"/>
      <c r="H19" s="831"/>
      <c r="I19" s="829">
        <f t="shared" ref="I19:I24" si="13">(E19*G19)+(E19/6*G19)</f>
        <v>0</v>
      </c>
      <c r="J19" s="828">
        <f t="shared" si="3"/>
        <v>0</v>
      </c>
      <c r="K19" s="867"/>
      <c r="L19" s="811">
        <f t="shared" si="4"/>
        <v>0</v>
      </c>
      <c r="M19" s="826">
        <f t="shared" si="5"/>
        <v>0</v>
      </c>
      <c r="N19" s="847"/>
      <c r="O19" s="824">
        <v>43405</v>
      </c>
      <c r="P19" s="866">
        <f>6*3+7*(28.4286)</f>
        <v>217.00020000000001</v>
      </c>
      <c r="Q19" s="845">
        <f t="shared" si="6"/>
        <v>930.00085714285717</v>
      </c>
      <c r="R19" s="844">
        <f t="shared" si="7"/>
        <v>497</v>
      </c>
      <c r="S19" s="843">
        <f t="shared" si="8"/>
        <v>43901</v>
      </c>
      <c r="T19" s="842">
        <f t="shared" si="9"/>
        <v>28.428599999999999</v>
      </c>
      <c r="U19" s="841"/>
      <c r="V19" s="148"/>
      <c r="W19" s="840">
        <f t="shared" si="10"/>
        <v>852.85799999999995</v>
      </c>
      <c r="X19" s="839">
        <f t="shared" si="11"/>
        <v>76.75721999999999</v>
      </c>
      <c r="Y19" s="839">
        <f t="shared" si="12"/>
        <v>929.61521999999991</v>
      </c>
    </row>
    <row r="20" spans="1:26" s="737" customFormat="1">
      <c r="A20" s="836">
        <v>8</v>
      </c>
      <c r="B20" s="835" t="s">
        <v>886</v>
      </c>
      <c r="C20" s="737" t="s">
        <v>885</v>
      </c>
      <c r="D20" s="834"/>
      <c r="E20" s="833">
        <f t="shared" si="1"/>
        <v>31.000028571428572</v>
      </c>
      <c r="F20" s="832">
        <f t="shared" si="2"/>
        <v>3.8750035714285715</v>
      </c>
      <c r="G20" s="868"/>
      <c r="H20" s="831"/>
      <c r="I20" s="829">
        <f t="shared" si="13"/>
        <v>0</v>
      </c>
      <c r="J20" s="828">
        <f t="shared" si="3"/>
        <v>0</v>
      </c>
      <c r="K20" s="1341"/>
      <c r="L20" s="811">
        <f t="shared" si="4"/>
        <v>0</v>
      </c>
      <c r="M20" s="826">
        <f t="shared" si="5"/>
        <v>0</v>
      </c>
      <c r="N20" s="847"/>
      <c r="O20" s="824">
        <v>43405</v>
      </c>
      <c r="P20" s="866">
        <f>6*3+7*(28.4286)</f>
        <v>217.00020000000001</v>
      </c>
      <c r="Q20" s="845">
        <f t="shared" si="6"/>
        <v>930.00085714285717</v>
      </c>
      <c r="R20" s="844">
        <f t="shared" si="7"/>
        <v>497</v>
      </c>
      <c r="S20" s="843">
        <f t="shared" si="8"/>
        <v>43901</v>
      </c>
      <c r="T20" s="842">
        <f t="shared" si="9"/>
        <v>28.428599999999999</v>
      </c>
      <c r="U20" s="841"/>
      <c r="V20" s="148"/>
      <c r="W20" s="840">
        <f t="shared" si="10"/>
        <v>852.85799999999995</v>
      </c>
      <c r="X20" s="839">
        <f t="shared" si="11"/>
        <v>76.75721999999999</v>
      </c>
      <c r="Y20" s="839">
        <f t="shared" si="12"/>
        <v>929.61521999999991</v>
      </c>
    </row>
    <row r="21" spans="1:26" s="737" customFormat="1">
      <c r="A21" s="836">
        <v>9</v>
      </c>
      <c r="B21" s="835" t="s">
        <v>884</v>
      </c>
      <c r="C21" s="737" t="s">
        <v>883</v>
      </c>
      <c r="D21" s="834"/>
      <c r="E21" s="833">
        <f t="shared" si="1"/>
        <v>31.000028571428572</v>
      </c>
      <c r="F21" s="832">
        <f t="shared" si="2"/>
        <v>3.8750035714285715</v>
      </c>
      <c r="G21" s="868"/>
      <c r="H21" s="831"/>
      <c r="I21" s="829">
        <f t="shared" si="13"/>
        <v>0</v>
      </c>
      <c r="J21" s="828">
        <f t="shared" si="3"/>
        <v>0</v>
      </c>
      <c r="K21" s="867"/>
      <c r="L21" s="811">
        <f t="shared" si="4"/>
        <v>0</v>
      </c>
      <c r="M21" s="826">
        <f t="shared" si="5"/>
        <v>0</v>
      </c>
      <c r="N21" s="847"/>
      <c r="O21" s="824">
        <v>43617</v>
      </c>
      <c r="P21" s="866">
        <f>6*3+7*(28.4286)</f>
        <v>217.00020000000001</v>
      </c>
      <c r="Q21" s="845">
        <f t="shared" si="6"/>
        <v>930.00085714285717</v>
      </c>
      <c r="R21" s="844">
        <f t="shared" si="7"/>
        <v>285</v>
      </c>
      <c r="S21" s="843">
        <f t="shared" si="8"/>
        <v>43901</v>
      </c>
      <c r="T21" s="842">
        <f t="shared" si="9"/>
        <v>28.428599999999999</v>
      </c>
      <c r="U21" s="841"/>
      <c r="V21" s="148"/>
      <c r="W21" s="840">
        <f t="shared" si="10"/>
        <v>852.85799999999995</v>
      </c>
      <c r="X21" s="839">
        <f t="shared" si="11"/>
        <v>76.75721999999999</v>
      </c>
      <c r="Y21" s="839">
        <f t="shared" si="12"/>
        <v>929.61521999999991</v>
      </c>
    </row>
    <row r="22" spans="1:26" s="737" customFormat="1">
      <c r="A22" s="836">
        <v>10</v>
      </c>
      <c r="B22" s="835" t="s">
        <v>882</v>
      </c>
      <c r="C22" s="737" t="s">
        <v>881</v>
      </c>
      <c r="D22" s="834"/>
      <c r="E22" s="833">
        <f t="shared" si="1"/>
        <v>31.000028571428572</v>
      </c>
      <c r="F22" s="832">
        <f t="shared" si="2"/>
        <v>3.8750035714285715</v>
      </c>
      <c r="G22" s="868"/>
      <c r="H22" s="831"/>
      <c r="I22" s="829">
        <f t="shared" si="13"/>
        <v>0</v>
      </c>
      <c r="J22" s="828">
        <f t="shared" si="3"/>
        <v>0</v>
      </c>
      <c r="K22" s="867"/>
      <c r="L22" s="811">
        <f t="shared" si="4"/>
        <v>0</v>
      </c>
      <c r="M22" s="826">
        <f t="shared" si="5"/>
        <v>0</v>
      </c>
      <c r="N22" s="847"/>
      <c r="O22" s="824">
        <v>43617</v>
      </c>
      <c r="P22" s="866">
        <f>6*3+7*(28.4286)</f>
        <v>217.00020000000001</v>
      </c>
      <c r="Q22" s="845">
        <f t="shared" si="6"/>
        <v>930.00085714285717</v>
      </c>
      <c r="R22" s="844">
        <f t="shared" si="7"/>
        <v>285</v>
      </c>
      <c r="S22" s="843">
        <f t="shared" si="8"/>
        <v>43901</v>
      </c>
      <c r="T22" s="842">
        <f t="shared" si="9"/>
        <v>28.428599999999999</v>
      </c>
      <c r="U22" s="841"/>
      <c r="V22" s="148"/>
      <c r="W22" s="840">
        <f t="shared" si="10"/>
        <v>852.85799999999995</v>
      </c>
      <c r="X22" s="839">
        <f t="shared" si="11"/>
        <v>76.75721999999999</v>
      </c>
      <c r="Y22" s="839">
        <f t="shared" si="12"/>
        <v>929.61521999999991</v>
      </c>
    </row>
    <row r="23" spans="1:26" s="814" customFormat="1">
      <c r="A23" s="836">
        <v>11</v>
      </c>
      <c r="B23" s="835" t="s">
        <v>857</v>
      </c>
      <c r="C23" s="737" t="s">
        <v>856</v>
      </c>
      <c r="D23" s="834"/>
      <c r="E23" s="833">
        <v>31</v>
      </c>
      <c r="F23" s="832">
        <f>+E23/8</f>
        <v>3.875</v>
      </c>
      <c r="G23" s="831"/>
      <c r="H23" s="830"/>
      <c r="I23" s="829">
        <f>+G23*E23</f>
        <v>0</v>
      </c>
      <c r="J23" s="828">
        <f>+F23*H23</f>
        <v>0</v>
      </c>
      <c r="K23" s="827"/>
      <c r="L23" s="811">
        <f>+N23*$N$3</f>
        <v>0</v>
      </c>
      <c r="M23" s="826">
        <f>ROUND(SUM(I23:L23),1)</f>
        <v>0</v>
      </c>
      <c r="N23" s="825"/>
      <c r="O23" s="824">
        <v>43649</v>
      </c>
      <c r="P23" s="823">
        <f>+E23*6</f>
        <v>186</v>
      </c>
      <c r="Q23" s="822">
        <f>+E23*30</f>
        <v>930</v>
      </c>
      <c r="R23" s="821">
        <f>1+$K$2-O23</f>
        <v>253</v>
      </c>
      <c r="S23" s="820">
        <f t="shared" si="8"/>
        <v>43901</v>
      </c>
      <c r="T23" s="819">
        <f>(E23*7-18)/7</f>
        <v>28.428571428571427</v>
      </c>
      <c r="U23" s="818"/>
      <c r="V23" s="817"/>
      <c r="W23" s="816">
        <f>+T23*30</f>
        <v>852.85714285714278</v>
      </c>
      <c r="X23" s="815">
        <f>+W23*0.09</f>
        <v>76.757142857142853</v>
      </c>
      <c r="Y23" s="815">
        <f>+X23+W23</f>
        <v>929.61428571428564</v>
      </c>
    </row>
    <row r="24" spans="1:26" s="737" customFormat="1">
      <c r="A24" s="836">
        <v>12</v>
      </c>
      <c r="B24" s="835" t="s">
        <v>880</v>
      </c>
      <c r="C24" s="737" t="s">
        <v>879</v>
      </c>
      <c r="D24" s="834"/>
      <c r="E24" s="833">
        <f t="shared" si="1"/>
        <v>31.000028571428572</v>
      </c>
      <c r="F24" s="832">
        <f t="shared" si="2"/>
        <v>3.8750035714285715</v>
      </c>
      <c r="G24" s="868"/>
      <c r="H24" s="831"/>
      <c r="I24" s="829">
        <f t="shared" si="13"/>
        <v>0</v>
      </c>
      <c r="J24" s="828">
        <f t="shared" si="3"/>
        <v>0</v>
      </c>
      <c r="K24" s="867"/>
      <c r="L24" s="811">
        <f t="shared" si="4"/>
        <v>0</v>
      </c>
      <c r="M24" s="826">
        <f t="shared" si="5"/>
        <v>0</v>
      </c>
      <c r="N24" s="825"/>
      <c r="O24" s="824">
        <v>43783</v>
      </c>
      <c r="P24" s="866">
        <f>6*3+7*(28.4286)</f>
        <v>217.00020000000001</v>
      </c>
      <c r="Q24" s="845">
        <f t="shared" si="6"/>
        <v>930.00085714285717</v>
      </c>
      <c r="R24" s="844">
        <f t="shared" si="7"/>
        <v>119</v>
      </c>
      <c r="S24" s="843">
        <f t="shared" si="8"/>
        <v>43901</v>
      </c>
      <c r="T24" s="842">
        <f t="shared" si="9"/>
        <v>28.428599999999999</v>
      </c>
      <c r="U24" s="841"/>
      <c r="V24" s="148"/>
      <c r="W24" s="840">
        <f t="shared" si="10"/>
        <v>852.85799999999995</v>
      </c>
      <c r="X24" s="839">
        <f t="shared" si="11"/>
        <v>76.75721999999999</v>
      </c>
      <c r="Y24" s="839">
        <f t="shared" si="12"/>
        <v>929.61521999999991</v>
      </c>
    </row>
    <row r="25" spans="1:26" s="781" customFormat="1" ht="9" customHeight="1">
      <c r="A25" s="797"/>
      <c r="B25" s="796"/>
      <c r="C25" s="795"/>
      <c r="D25" s="1324" t="s">
        <v>878</v>
      </c>
      <c r="E25" s="1324"/>
      <c r="F25" s="1324"/>
      <c r="G25" s="794"/>
      <c r="H25" s="793">
        <f>SUM(H14:H24)</f>
        <v>0</v>
      </c>
      <c r="I25" s="792">
        <f>SUM(I14:I17)</f>
        <v>0</v>
      </c>
      <c r="J25" s="792">
        <f>SUM(J14:J17)</f>
        <v>0</v>
      </c>
      <c r="K25" s="792">
        <f>SUM(K14:K17)</f>
        <v>0</v>
      </c>
      <c r="L25" s="792">
        <f>SUM(L14:L17)</f>
        <v>0</v>
      </c>
      <c r="M25" s="791"/>
      <c r="N25" s="790"/>
      <c r="O25" s="789"/>
      <c r="P25" s="788">
        <f>SUM(P14:P17)</f>
        <v>1117.0999999999999</v>
      </c>
      <c r="Q25" s="788">
        <f>SUM(Q14:Q17)</f>
        <v>4787.5714285714275</v>
      </c>
      <c r="R25" s="787"/>
      <c r="S25" s="786"/>
      <c r="T25" s="785"/>
      <c r="U25" s="784"/>
      <c r="V25" s="783"/>
      <c r="W25" s="782"/>
    </row>
    <row r="26" spans="1:26" ht="15.75">
      <c r="B26" s="808"/>
      <c r="C26" s="865" t="s">
        <v>877</v>
      </c>
      <c r="D26" s="863"/>
      <c r="E26" s="863"/>
      <c r="F26" s="863"/>
      <c r="G26" s="864"/>
      <c r="H26" s="863"/>
      <c r="I26" s="863"/>
      <c r="J26" s="862" t="s">
        <v>876</v>
      </c>
      <c r="K26" s="1325">
        <f>SUM(M28:M31)</f>
        <v>0</v>
      </c>
      <c r="L26" s="1325"/>
      <c r="M26" s="1326"/>
      <c r="N26" s="861"/>
      <c r="O26" s="860" t="str">
        <f>+P1</f>
        <v>0AB7F</v>
      </c>
      <c r="P26" s="859" t="s">
        <v>875</v>
      </c>
      <c r="Q26" s="858">
        <v>750</v>
      </c>
      <c r="S26" s="805"/>
      <c r="T26" s="804"/>
      <c r="U26" s="803"/>
      <c r="W26" s="857"/>
    </row>
    <row r="27" spans="1:26" ht="12" customHeight="1">
      <c r="B27" s="808"/>
      <c r="C27" s="856" t="s">
        <v>874</v>
      </c>
      <c r="E27" s="854" t="s">
        <v>873</v>
      </c>
      <c r="F27" s="854" t="s">
        <v>872</v>
      </c>
      <c r="G27" s="855" t="s">
        <v>871</v>
      </c>
      <c r="H27" s="854" t="s">
        <v>870</v>
      </c>
      <c r="I27" s="854" t="s">
        <v>869</v>
      </c>
      <c r="J27" s="854" t="s">
        <v>868</v>
      </c>
      <c r="K27" s="854" t="s">
        <v>867</v>
      </c>
      <c r="L27" s="854" t="s">
        <v>866</v>
      </c>
      <c r="M27" s="854" t="s">
        <v>865</v>
      </c>
      <c r="N27" s="853" t="s">
        <v>864</v>
      </c>
      <c r="P27" s="852" t="s">
        <v>863</v>
      </c>
      <c r="Q27" s="851" t="s">
        <v>862</v>
      </c>
      <c r="S27" s="805"/>
      <c r="T27" s="850" t="s">
        <v>861</v>
      </c>
      <c r="U27" s="803"/>
    </row>
    <row r="28" spans="1:26" s="737" customFormat="1">
      <c r="A28" s="837">
        <v>13</v>
      </c>
      <c r="B28" s="835" t="s">
        <v>860</v>
      </c>
      <c r="C28" s="849" t="s">
        <v>534</v>
      </c>
      <c r="D28" s="849"/>
      <c r="E28" s="833">
        <f>+Q28/30</f>
        <v>43.466666666666661</v>
      </c>
      <c r="F28" s="848">
        <f t="shared" ref="F28:F31" si="14">+E28/8</f>
        <v>5.4333333333333327</v>
      </c>
      <c r="G28" s="831"/>
      <c r="H28" s="831"/>
      <c r="I28" s="829">
        <f>(E28*G28)+(E28/6*G28)</f>
        <v>0</v>
      </c>
      <c r="J28" s="828">
        <f>+F28*H28</f>
        <v>0</v>
      </c>
      <c r="K28" s="827"/>
      <c r="L28" s="811">
        <f>+N28*$N$3</f>
        <v>0</v>
      </c>
      <c r="M28" s="826">
        <f>ROUND((L28+K28+J28+I28),1)</f>
        <v>0</v>
      </c>
      <c r="N28" s="847"/>
      <c r="O28" s="824">
        <v>43307</v>
      </c>
      <c r="P28" s="846">
        <f>(1400-96)/30*7</f>
        <v>304.26666666666665</v>
      </c>
      <c r="Q28" s="845">
        <f>+P28/7*30</f>
        <v>1303.9999999999998</v>
      </c>
      <c r="R28" s="844">
        <f t="shared" ref="R28:R31" si="15">1+$K$2-O28</f>
        <v>595</v>
      </c>
      <c r="S28" s="843">
        <f t="shared" si="8"/>
        <v>43901</v>
      </c>
      <c r="T28" s="842">
        <f t="shared" ref="T28:T31" si="16">(E28*7-18)/7</f>
        <v>40.895238095238092</v>
      </c>
      <c r="U28" s="841">
        <v>38365</v>
      </c>
      <c r="V28" s="148"/>
      <c r="W28" s="840">
        <f t="shared" ref="W28:W31" si="17">+T28*30</f>
        <v>1226.8571428571427</v>
      </c>
      <c r="X28" s="839">
        <f t="shared" ref="X28:X31" si="18">+W28*0.09</f>
        <v>110.41714285714284</v>
      </c>
      <c r="Y28" s="839">
        <f t="shared" ref="Y28:Y31" si="19">+X28+W28</f>
        <v>1337.2742857142855</v>
      </c>
      <c r="Z28" s="838">
        <f>6*3+7*38.5</f>
        <v>287.5</v>
      </c>
    </row>
    <row r="29" spans="1:26" s="814" customFormat="1">
      <c r="A29" s="836">
        <v>14</v>
      </c>
      <c r="B29" s="835" t="s">
        <v>855</v>
      </c>
      <c r="C29" s="737" t="s">
        <v>854</v>
      </c>
      <c r="D29" s="834"/>
      <c r="E29" s="833">
        <v>31</v>
      </c>
      <c r="F29" s="832">
        <f t="shared" si="14"/>
        <v>3.875</v>
      </c>
      <c r="G29" s="831"/>
      <c r="H29" s="830"/>
      <c r="I29" s="829">
        <f>+G29*E29</f>
        <v>0</v>
      </c>
      <c r="J29" s="828">
        <f>+F29*H29</f>
        <v>0</v>
      </c>
      <c r="K29" s="827"/>
      <c r="L29" s="811">
        <f>+N29*$N$3</f>
        <v>0</v>
      </c>
      <c r="M29" s="826">
        <f>ROUND(SUM(I29:L29),1)</f>
        <v>0</v>
      </c>
      <c r="N29" s="825"/>
      <c r="O29" s="824">
        <v>43776</v>
      </c>
      <c r="P29" s="823">
        <f>+E29*6</f>
        <v>186</v>
      </c>
      <c r="Q29" s="822">
        <f>+E29*30</f>
        <v>930</v>
      </c>
      <c r="R29" s="821">
        <f t="shared" si="15"/>
        <v>126</v>
      </c>
      <c r="S29" s="820">
        <f t="shared" si="8"/>
        <v>43901</v>
      </c>
      <c r="T29" s="819">
        <f t="shared" si="16"/>
        <v>28.428571428571427</v>
      </c>
      <c r="U29" s="818"/>
      <c r="V29" s="817"/>
      <c r="W29" s="816">
        <f t="shared" si="17"/>
        <v>852.85714285714278</v>
      </c>
      <c r="X29" s="815">
        <f t="shared" si="18"/>
        <v>76.757142857142853</v>
      </c>
      <c r="Y29" s="815">
        <f t="shared" si="19"/>
        <v>929.61428571428564</v>
      </c>
    </row>
    <row r="30" spans="1:26" s="814" customFormat="1">
      <c r="A30" s="992" t="s">
        <v>959</v>
      </c>
      <c r="B30" s="835" t="s">
        <v>956</v>
      </c>
      <c r="C30" s="737" t="s">
        <v>957</v>
      </c>
      <c r="D30" s="834"/>
      <c r="E30" s="833">
        <v>33</v>
      </c>
      <c r="F30" s="832">
        <f t="shared" si="14"/>
        <v>4.125</v>
      </c>
      <c r="G30" s="831"/>
      <c r="H30" s="830"/>
      <c r="I30" s="829">
        <f>+G30*E30</f>
        <v>0</v>
      </c>
      <c r="J30" s="828">
        <f>+F30*H30</f>
        <v>0</v>
      </c>
      <c r="K30" s="827"/>
      <c r="L30" s="811">
        <f>+N30*$N$3</f>
        <v>0</v>
      </c>
      <c r="M30" s="826">
        <f>ROUND(SUM(I30:L30),1)</f>
        <v>0</v>
      </c>
      <c r="N30" s="825"/>
      <c r="O30" s="824">
        <v>43851</v>
      </c>
      <c r="P30" s="823">
        <f>+E30*6</f>
        <v>198</v>
      </c>
      <c r="Q30" s="822">
        <f>+E30*30</f>
        <v>990</v>
      </c>
      <c r="R30" s="821">
        <f t="shared" si="15"/>
        <v>51</v>
      </c>
      <c r="S30" s="820">
        <f t="shared" si="8"/>
        <v>43901</v>
      </c>
      <c r="T30" s="819">
        <f t="shared" si="16"/>
        <v>30.428571428571427</v>
      </c>
      <c r="U30" s="818"/>
      <c r="V30" s="817"/>
      <c r="W30" s="816">
        <f t="shared" si="17"/>
        <v>912.85714285714278</v>
      </c>
      <c r="X30" s="815">
        <f t="shared" si="18"/>
        <v>82.157142857142844</v>
      </c>
      <c r="Y30" s="815">
        <f t="shared" si="19"/>
        <v>995.01428571428562</v>
      </c>
    </row>
    <row r="31" spans="1:26" s="814" customFormat="1">
      <c r="A31" s="797"/>
      <c r="B31" s="835"/>
      <c r="C31" s="737"/>
      <c r="D31" s="834"/>
      <c r="E31" s="993">
        <v>31</v>
      </c>
      <c r="F31" s="994">
        <f t="shared" si="14"/>
        <v>3.875</v>
      </c>
      <c r="G31" s="995"/>
      <c r="H31" s="830"/>
      <c r="I31" s="829">
        <f t="shared" ref="I31" si="20">+G31*E31</f>
        <v>0</v>
      </c>
      <c r="J31" s="828">
        <f t="shared" ref="J31" si="21">+F31*H31</f>
        <v>0</v>
      </c>
      <c r="K31" s="827"/>
      <c r="L31" s="811">
        <f t="shared" ref="L31" si="22">+N31*$N$3</f>
        <v>0</v>
      </c>
      <c r="M31" s="826">
        <f t="shared" ref="M31" si="23">ROUND(SUM(I31:L31),1)</f>
        <v>0</v>
      </c>
      <c r="N31" s="995"/>
      <c r="O31" s="824">
        <v>43851</v>
      </c>
      <c r="P31" s="823">
        <f>+E31*6</f>
        <v>186</v>
      </c>
      <c r="Q31" s="822">
        <f>+E31*30</f>
        <v>930</v>
      </c>
      <c r="R31" s="821">
        <f t="shared" si="15"/>
        <v>51</v>
      </c>
      <c r="S31" s="820">
        <f t="shared" si="8"/>
        <v>43901</v>
      </c>
      <c r="T31" s="819">
        <f t="shared" si="16"/>
        <v>28.428571428571427</v>
      </c>
      <c r="U31" s="818"/>
      <c r="V31" s="817"/>
      <c r="W31" s="816">
        <f t="shared" si="17"/>
        <v>852.85714285714278</v>
      </c>
      <c r="X31" s="815">
        <f t="shared" si="18"/>
        <v>76.757142857142853</v>
      </c>
      <c r="Y31" s="815">
        <f t="shared" si="19"/>
        <v>929.61428571428564</v>
      </c>
    </row>
    <row r="32" spans="1:26" s="781" customFormat="1" ht="9" customHeight="1">
      <c r="A32" s="797"/>
      <c r="B32" s="796"/>
      <c r="C32" s="795"/>
      <c r="D32" s="1324"/>
      <c r="E32" s="1324"/>
      <c r="F32" s="1324"/>
      <c r="G32" s="794"/>
      <c r="H32" s="793">
        <f>SUM(H28:H31)</f>
        <v>0</v>
      </c>
      <c r="I32" s="792"/>
      <c r="J32" s="792"/>
      <c r="K32" s="792"/>
      <c r="L32" s="792"/>
      <c r="M32" s="791">
        <f>+H25+H32</f>
        <v>0</v>
      </c>
      <c r="N32" s="790">
        <f>SUM(N14:N31)</f>
        <v>0</v>
      </c>
      <c r="O32" s="789" t="s">
        <v>853</v>
      </c>
      <c r="P32" s="788"/>
      <c r="Q32" s="788">
        <v>1232.1400000000001</v>
      </c>
      <c r="R32" s="787"/>
      <c r="S32" s="786"/>
      <c r="T32" s="785"/>
      <c r="U32" s="784"/>
      <c r="V32" s="783"/>
      <c r="W32" s="782" t="e">
        <f>+#REF!/7</f>
        <v>#REF!</v>
      </c>
    </row>
    <row r="33" spans="1:23" ht="15">
      <c r="B33" s="808"/>
      <c r="F33" s="813" t="s">
        <v>852</v>
      </c>
      <c r="G33" s="812"/>
      <c r="H33" s="1327">
        <f>+K12+K26+K3</f>
        <v>8.3333333333333344E-32</v>
      </c>
      <c r="I33" s="1328"/>
      <c r="L33" s="811"/>
      <c r="O33" s="810">
        <f>INT(M32+N32)</f>
        <v>0</v>
      </c>
      <c r="P33" s="809"/>
      <c r="Q33" s="806"/>
      <c r="R33" s="805"/>
      <c r="S33" s="804"/>
      <c r="T33" s="798"/>
      <c r="U33" s="803"/>
      <c r="W33" s="1" t="e">
        <f>+W32*30</f>
        <v>#REF!</v>
      </c>
    </row>
    <row r="34" spans="1:23" ht="5.0999999999999996" customHeight="1" thickBot="1">
      <c r="B34" s="808"/>
      <c r="P34" s="807"/>
      <c r="Q34" s="806"/>
      <c r="R34" s="805"/>
      <c r="S34" s="804"/>
      <c r="T34" s="798"/>
      <c r="U34" s="803"/>
    </row>
    <row r="35" spans="1:23" ht="18.75" thickBot="1">
      <c r="B35" s="802" t="s">
        <v>851</v>
      </c>
      <c r="C35" s="800"/>
      <c r="D35" s="1329">
        <f>K26+K12+K3</f>
        <v>8.3333333333333344E-32</v>
      </c>
      <c r="E35" s="1330"/>
      <c r="F35" s="801" t="s">
        <v>850</v>
      </c>
      <c r="G35" s="800"/>
      <c r="H35" s="1331">
        <f>+K54</f>
        <v>0</v>
      </c>
      <c r="I35" s="1332"/>
      <c r="J35" s="799" t="s">
        <v>849</v>
      </c>
      <c r="K35" s="503"/>
      <c r="L35" s="1333">
        <f>+H35+D35</f>
        <v>8.3333333333333344E-32</v>
      </c>
      <c r="M35" s="1334"/>
      <c r="O35" s="12">
        <f>+D35-H33</f>
        <v>0</v>
      </c>
      <c r="R35" s="150"/>
      <c r="S35" s="798"/>
      <c r="T35" s="798"/>
      <c r="U35" s="150"/>
    </row>
    <row r="36" spans="1:23" s="781" customFormat="1" ht="5.0999999999999996" customHeight="1" thickBot="1">
      <c r="A36" s="797"/>
      <c r="B36" s="796"/>
      <c r="C36" s="795"/>
      <c r="D36" s="1324"/>
      <c r="E36" s="1324"/>
      <c r="F36" s="1324"/>
      <c r="G36" s="794"/>
      <c r="H36" s="793"/>
      <c r="I36" s="792"/>
      <c r="J36" s="792"/>
      <c r="K36" s="792"/>
      <c r="L36" s="792"/>
      <c r="M36" s="791"/>
      <c r="N36" s="790"/>
      <c r="O36" s="789"/>
      <c r="P36" s="788"/>
      <c r="Q36" s="788"/>
      <c r="R36" s="787"/>
      <c r="S36" s="786"/>
      <c r="T36" s="785"/>
      <c r="U36" s="784"/>
      <c r="V36" s="783"/>
      <c r="W36" s="782"/>
    </row>
    <row r="37" spans="1:23" s="737" customFormat="1" outlineLevel="1">
      <c r="A37" s="735"/>
      <c r="B37" s="780"/>
      <c r="C37" s="779" t="s">
        <v>848</v>
      </c>
      <c r="D37" s="778"/>
      <c r="E37" s="778"/>
      <c r="F37" s="778"/>
      <c r="G37" s="756" t="s">
        <v>847</v>
      </c>
      <c r="H37" s="755"/>
      <c r="I37" s="755"/>
      <c r="J37" s="755"/>
      <c r="K37" s="755"/>
      <c r="L37" s="777"/>
      <c r="M37" s="738"/>
      <c r="N37" s="776"/>
      <c r="O37" s="775">
        <v>500</v>
      </c>
      <c r="P37" s="774">
        <v>1</v>
      </c>
      <c r="Q37" s="773" t="s">
        <v>846</v>
      </c>
    </row>
    <row r="38" spans="1:23" s="737" customFormat="1" outlineLevel="1">
      <c r="A38" s="735"/>
      <c r="B38" s="747"/>
      <c r="C38" s="767" t="s">
        <v>845</v>
      </c>
      <c r="D38" s="772"/>
      <c r="E38" s="771"/>
      <c r="F38" s="771"/>
      <c r="G38" s="756" t="s">
        <v>844</v>
      </c>
      <c r="H38" s="770"/>
      <c r="I38" s="770"/>
      <c r="J38" s="770"/>
      <c r="K38" s="770"/>
      <c r="L38" s="742"/>
      <c r="M38" s="738"/>
      <c r="N38" s="764"/>
      <c r="O38" s="769">
        <f>+O37/7</f>
        <v>71.428571428571431</v>
      </c>
      <c r="P38" s="768">
        <f>+O38*P37</f>
        <v>71.428571428571431</v>
      </c>
      <c r="Q38" s="714"/>
    </row>
    <row r="39" spans="1:23" s="737" customFormat="1" ht="13.5" outlineLevel="1" thickBot="1">
      <c r="A39" s="735"/>
      <c r="B39" s="747"/>
      <c r="C39" s="767" t="s">
        <v>843</v>
      </c>
      <c r="D39" s="757"/>
      <c r="E39" s="756" t="s">
        <v>842</v>
      </c>
      <c r="F39" s="760"/>
      <c r="G39" s="766" t="s">
        <v>841</v>
      </c>
      <c r="H39" s="765"/>
      <c r="I39" s="750"/>
      <c r="J39" s="750"/>
      <c r="K39" s="750"/>
      <c r="L39" s="742"/>
      <c r="M39" s="1"/>
      <c r="N39" s="764"/>
      <c r="O39" s="763">
        <f>+O38/6</f>
        <v>11.904761904761905</v>
      </c>
      <c r="P39" s="762">
        <f>+O39*P37</f>
        <v>11.904761904761905</v>
      </c>
      <c r="Q39" s="761">
        <f>+P39+P38</f>
        <v>83.333333333333343</v>
      </c>
      <c r="S39" s="1"/>
    </row>
    <row r="40" spans="1:23" s="737" customFormat="1" outlineLevel="1">
      <c r="A40" s="735"/>
      <c r="B40" s="747"/>
      <c r="C40" s="758" t="s">
        <v>840</v>
      </c>
      <c r="D40" s="757"/>
      <c r="E40" s="757"/>
      <c r="F40" s="757"/>
      <c r="G40" s="756" t="s">
        <v>839</v>
      </c>
      <c r="H40" s="759"/>
      <c r="I40" s="756" t="s">
        <v>838</v>
      </c>
      <c r="J40" s="760"/>
      <c r="K40" s="750"/>
      <c r="L40" s="742"/>
      <c r="M40" s="1"/>
      <c r="N40" s="764"/>
    </row>
    <row r="41" spans="1:23" s="737" customFormat="1" outlineLevel="1">
      <c r="A41" s="735"/>
      <c r="B41" s="747"/>
      <c r="C41" s="758" t="s">
        <v>837</v>
      </c>
      <c r="D41" s="757"/>
      <c r="E41" s="757"/>
      <c r="F41" s="757"/>
      <c r="G41" s="756" t="s">
        <v>836</v>
      </c>
      <c r="H41" s="755"/>
      <c r="I41" s="756" t="s">
        <v>835</v>
      </c>
      <c r="J41" s="755"/>
      <c r="K41" s="755"/>
      <c r="L41" s="742"/>
      <c r="M41" s="1"/>
      <c r="N41" s="764"/>
      <c r="O41" s="736"/>
    </row>
    <row r="42" spans="1:23" s="737" customFormat="1" ht="17.25" outlineLevel="1" thickBot="1">
      <c r="A42" s="735"/>
      <c r="B42" s="747"/>
      <c r="C42" s="754" t="s">
        <v>834</v>
      </c>
      <c r="D42" s="754" t="s">
        <v>833</v>
      </c>
      <c r="E42" s="754"/>
      <c r="F42" s="754"/>
      <c r="G42" s="753" t="s">
        <v>832</v>
      </c>
      <c r="H42" s="753" t="s">
        <v>831</v>
      </c>
      <c r="I42" s="753" t="s">
        <v>830</v>
      </c>
      <c r="J42" s="753" t="s">
        <v>829</v>
      </c>
      <c r="K42" s="753" t="s">
        <v>828</v>
      </c>
      <c r="L42" s="742"/>
      <c r="M42" s="1"/>
      <c r="O42" s="736"/>
    </row>
    <row r="43" spans="1:23" outlineLevel="1">
      <c r="B43" s="747"/>
      <c r="C43" s="751"/>
      <c r="D43" s="750"/>
      <c r="E43" s="750"/>
      <c r="F43" s="750"/>
      <c r="G43" s="749"/>
      <c r="H43" s="986"/>
      <c r="I43" s="986"/>
      <c r="J43" s="986"/>
      <c r="K43" s="986"/>
      <c r="L43" s="742"/>
      <c r="N43" s="737"/>
      <c r="O43" s="736"/>
      <c r="P43" s="737"/>
      <c r="Q43" s="737"/>
      <c r="R43" s="737"/>
      <c r="S43" s="737"/>
      <c r="T43" s="737"/>
    </row>
    <row r="44" spans="1:23" s="737" customFormat="1" outlineLevel="1">
      <c r="A44" s="735"/>
      <c r="B44" s="747"/>
      <c r="C44" s="751"/>
      <c r="D44" s="750"/>
      <c r="E44" s="750"/>
      <c r="F44" s="750"/>
      <c r="G44" s="749"/>
      <c r="H44" s="986"/>
      <c r="I44" s="986"/>
      <c r="J44" s="986"/>
      <c r="K44" s="986"/>
      <c r="L44" s="742"/>
      <c r="M44" s="1"/>
      <c r="O44" s="736"/>
    </row>
    <row r="45" spans="1:23" s="737" customFormat="1" outlineLevel="1">
      <c r="A45" s="735"/>
      <c r="B45" s="747"/>
      <c r="C45" s="751"/>
      <c r="D45" s="750"/>
      <c r="E45" s="750"/>
      <c r="F45" s="750"/>
      <c r="G45" s="749"/>
      <c r="H45" s="986"/>
      <c r="I45" s="986"/>
      <c r="J45" s="986"/>
      <c r="K45" s="986"/>
      <c r="L45" s="742"/>
      <c r="M45" s="1"/>
      <c r="O45" s="736"/>
    </row>
    <row r="46" spans="1:23" s="737" customFormat="1" ht="12" outlineLevel="1">
      <c r="A46" s="735"/>
      <c r="B46" s="747"/>
      <c r="C46" s="751"/>
      <c r="D46" s="750"/>
      <c r="E46" s="750"/>
      <c r="F46" s="750"/>
      <c r="G46" s="749"/>
      <c r="H46" s="986"/>
      <c r="I46" s="986"/>
      <c r="J46" s="986"/>
      <c r="K46" s="986"/>
      <c r="L46" s="742"/>
      <c r="M46" s="736"/>
      <c r="O46" s="736"/>
    </row>
    <row r="47" spans="1:23" s="737" customFormat="1" ht="12" outlineLevel="1">
      <c r="A47" s="735"/>
      <c r="B47" s="747"/>
      <c r="C47" s="751"/>
      <c r="D47" s="750"/>
      <c r="E47" s="750"/>
      <c r="F47" s="750"/>
      <c r="G47" s="749"/>
      <c r="H47" s="986"/>
      <c r="I47" s="986"/>
      <c r="J47" s="986"/>
      <c r="K47" s="986"/>
      <c r="L47" s="742"/>
      <c r="M47" s="736"/>
      <c r="O47" s="736"/>
    </row>
    <row r="48" spans="1:23" s="737" customFormat="1" ht="12" outlineLevel="1">
      <c r="A48" s="735"/>
      <c r="B48" s="747"/>
      <c r="C48" s="751"/>
      <c r="D48" s="750"/>
      <c r="E48" s="750"/>
      <c r="F48" s="750"/>
      <c r="G48" s="749"/>
      <c r="H48" s="986"/>
      <c r="I48" s="986"/>
      <c r="J48" s="986"/>
      <c r="K48" s="986"/>
      <c r="L48" s="742"/>
      <c r="M48" s="736"/>
      <c r="O48" s="736"/>
    </row>
    <row r="49" spans="1:21" s="737" customFormat="1" ht="12" outlineLevel="1">
      <c r="A49" s="735"/>
      <c r="B49" s="747"/>
      <c r="C49" s="751"/>
      <c r="D49" s="750"/>
      <c r="E49" s="750"/>
      <c r="F49" s="750"/>
      <c r="G49" s="749"/>
      <c r="H49" s="986"/>
      <c r="I49" s="986"/>
      <c r="J49" s="986"/>
      <c r="K49" s="986"/>
      <c r="L49" s="742"/>
      <c r="M49" s="736"/>
      <c r="O49" s="736"/>
    </row>
    <row r="50" spans="1:21" s="737" customFormat="1" ht="12" outlineLevel="1">
      <c r="A50" s="735"/>
      <c r="B50" s="747"/>
      <c r="C50" s="751"/>
      <c r="D50" s="750"/>
      <c r="E50" s="750"/>
      <c r="F50" s="750"/>
      <c r="G50" s="749"/>
      <c r="H50" s="986"/>
      <c r="I50" s="986"/>
      <c r="J50" s="986"/>
      <c r="K50" s="986"/>
      <c r="L50" s="742"/>
      <c r="M50" s="736"/>
      <c r="O50" s="736"/>
    </row>
    <row r="51" spans="1:21" s="737" customFormat="1" ht="12" outlineLevel="1">
      <c r="A51" s="735"/>
      <c r="B51" s="747"/>
      <c r="C51" s="751"/>
      <c r="D51" s="750"/>
      <c r="E51" s="750"/>
      <c r="F51" s="750"/>
      <c r="G51" s="749"/>
      <c r="H51" s="986"/>
      <c r="I51" s="986"/>
      <c r="J51" s="986"/>
      <c r="K51" s="986"/>
      <c r="L51" s="742"/>
      <c r="M51" s="736"/>
      <c r="O51" s="736"/>
    </row>
    <row r="52" spans="1:21" s="737" customFormat="1" ht="12" outlineLevel="1">
      <c r="A52" s="735"/>
      <c r="B52" s="747"/>
      <c r="C52" s="751"/>
      <c r="D52" s="750"/>
      <c r="E52" s="750"/>
      <c r="F52" s="750"/>
      <c r="G52" s="749"/>
      <c r="H52" s="986"/>
      <c r="I52" s="986"/>
      <c r="J52" s="986"/>
      <c r="K52" s="986"/>
      <c r="L52" s="742"/>
      <c r="M52" s="736"/>
      <c r="O52" s="736"/>
    </row>
    <row r="53" spans="1:21" s="737" customFormat="1" ht="12" outlineLevel="1">
      <c r="A53" s="735"/>
      <c r="B53" s="747"/>
      <c r="C53" s="751"/>
      <c r="D53" s="750"/>
      <c r="E53" s="750"/>
      <c r="F53" s="750"/>
      <c r="G53" s="749"/>
      <c r="H53" s="986"/>
      <c r="I53" s="986"/>
      <c r="J53" s="986"/>
      <c r="K53" s="986"/>
      <c r="L53" s="742"/>
      <c r="M53" s="736"/>
      <c r="O53" s="736"/>
    </row>
    <row r="54" spans="1:21" s="737" customFormat="1" ht="12" outlineLevel="1">
      <c r="A54" s="735"/>
      <c r="B54" s="747"/>
      <c r="C54" s="746"/>
      <c r="D54" s="745"/>
      <c r="E54" s="745"/>
      <c r="F54" s="745"/>
      <c r="G54" s="744"/>
      <c r="H54" s="985"/>
      <c r="I54" s="985"/>
      <c r="J54" s="985"/>
      <c r="K54" s="985"/>
      <c r="L54" s="742"/>
      <c r="M54" s="736"/>
      <c r="O54" s="736"/>
    </row>
    <row r="55" spans="1:21" s="737" customFormat="1" ht="12" outlineLevel="1">
      <c r="A55" s="735"/>
      <c r="B55" s="741"/>
      <c r="C55" s="740"/>
      <c r="D55" s="740"/>
      <c r="E55" s="740"/>
      <c r="F55" s="740"/>
      <c r="G55" s="740"/>
      <c r="H55" s="740"/>
      <c r="I55" s="740"/>
      <c r="J55" s="740"/>
      <c r="K55" s="740"/>
      <c r="L55" s="739"/>
      <c r="M55" s="738"/>
      <c r="O55" s="736"/>
    </row>
    <row r="56" spans="1:21" s="737" customFormat="1" ht="12" outlineLevel="1">
      <c r="A56" s="735"/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O56" s="736"/>
      <c r="U56" s="738"/>
    </row>
    <row r="57" spans="1:21" s="737" customFormat="1" ht="12" outlineLevel="1">
      <c r="A57" s="735"/>
      <c r="B57" s="738"/>
      <c r="C57" s="738"/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O57" s="736"/>
    </row>
    <row r="58" spans="1:21" s="737" customFormat="1" ht="12" outlineLevel="1">
      <c r="A58" s="735"/>
      <c r="B58" s="738"/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O58" s="736"/>
    </row>
    <row r="59" spans="1:21" s="737" customFormat="1" outlineLevel="1">
      <c r="A59" s="735"/>
      <c r="B59" s="1002"/>
      <c r="C59" s="943"/>
      <c r="D59" s="943"/>
      <c r="E59" s="1003"/>
      <c r="F59" s="832"/>
      <c r="G59" s="1004"/>
      <c r="H59" s="1005"/>
      <c r="I59" s="829"/>
      <c r="J59" s="829"/>
      <c r="K59" s="1006"/>
      <c r="L59" s="1007"/>
      <c r="M59" s="826"/>
      <c r="N59" s="1008"/>
      <c r="O59" s="736"/>
    </row>
    <row r="60" spans="1:21" s="737" customFormat="1" outlineLevel="1">
      <c r="A60" s="735"/>
      <c r="B60" s="1002"/>
      <c r="C60" s="943"/>
      <c r="D60" s="943"/>
      <c r="E60" s="1003"/>
      <c r="F60" s="832"/>
      <c r="G60" s="1004"/>
      <c r="H60" s="1005"/>
      <c r="I60" s="829"/>
      <c r="J60" s="829"/>
      <c r="K60" s="1006"/>
      <c r="L60" s="1007"/>
      <c r="M60" s="826"/>
      <c r="N60" s="1008"/>
      <c r="O60" s="736"/>
    </row>
    <row r="61" spans="1:21" s="737" customFormat="1" outlineLevel="1">
      <c r="A61" s="735"/>
      <c r="B61" s="1009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736"/>
    </row>
    <row r="62" spans="1:21">
      <c r="B62" s="1009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736"/>
      <c r="P62" s="737"/>
      <c r="Q62" s="737"/>
      <c r="R62" s="737"/>
      <c r="S62" s="737"/>
      <c r="T62" s="737"/>
    </row>
    <row r="63" spans="1:21">
      <c r="B63" s="1009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736"/>
      <c r="P63" s="736"/>
    </row>
    <row r="64" spans="1:21">
      <c r="B64" s="1009"/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736"/>
      <c r="P64" s="736"/>
    </row>
    <row r="65" spans="1:18">
      <c r="B65" s="1009"/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736"/>
      <c r="P65" s="736"/>
    </row>
    <row r="66" spans="1:18">
      <c r="B66" s="1009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736"/>
      <c r="P66" s="736"/>
    </row>
    <row r="67" spans="1:18" s="263" customFormat="1">
      <c r="B67" s="1009"/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736"/>
      <c r="P67" s="1031"/>
      <c r="R67" s="1019"/>
    </row>
    <row r="68" spans="1:18">
      <c r="A68" s="1"/>
      <c r="B68" s="1009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736"/>
      <c r="P68" s="736"/>
      <c r="R68" s="1013"/>
    </row>
    <row r="69" spans="1:18">
      <c r="B69" s="1009"/>
      <c r="C69" s="375"/>
      <c r="D69" s="375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736"/>
      <c r="P69" s="736"/>
      <c r="R69" s="1013"/>
    </row>
    <row r="70" spans="1:18">
      <c r="B70" s="1009"/>
      <c r="C70" s="375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736"/>
      <c r="P70" s="736"/>
      <c r="R70" s="1013"/>
    </row>
    <row r="71" spans="1:18">
      <c r="B71" s="1009"/>
      <c r="C71" s="375"/>
      <c r="D71" s="375"/>
      <c r="E71" s="375"/>
      <c r="F71" s="375"/>
      <c r="G71" s="375"/>
      <c r="H71" s="375"/>
      <c r="I71" s="375"/>
      <c r="J71" s="375"/>
      <c r="K71" s="375"/>
      <c r="L71" s="375"/>
      <c r="M71" s="375"/>
      <c r="N71" s="375"/>
      <c r="O71" s="736"/>
      <c r="P71" s="736"/>
      <c r="R71" s="1013"/>
    </row>
    <row r="72" spans="1:18">
      <c r="B72" s="1009"/>
      <c r="C72" s="375"/>
      <c r="D72" s="375"/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736"/>
      <c r="P72" s="736"/>
      <c r="R72" s="1013"/>
    </row>
    <row r="73" spans="1:18">
      <c r="B73" s="1009"/>
      <c r="C73" s="375"/>
      <c r="D73" s="375"/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736"/>
      <c r="P73" s="736"/>
      <c r="R73" s="1013"/>
    </row>
    <row r="74" spans="1:18">
      <c r="O74" s="736"/>
      <c r="P74" s="736"/>
      <c r="R74" s="1013"/>
    </row>
    <row r="75" spans="1:18">
      <c r="O75" s="736"/>
      <c r="P75" s="736"/>
      <c r="R75" s="1013"/>
    </row>
    <row r="76" spans="1:18">
      <c r="O76" s="736"/>
      <c r="P76" s="736"/>
      <c r="R76" s="1013"/>
    </row>
    <row r="77" spans="1:18">
      <c r="O77" s="736"/>
      <c r="P77" s="736"/>
      <c r="R77" s="1013"/>
    </row>
    <row r="78" spans="1:18">
      <c r="O78" s="736"/>
      <c r="P78" s="736"/>
      <c r="R78" s="1013"/>
    </row>
    <row r="79" spans="1:18">
      <c r="O79" s="736"/>
      <c r="P79" s="736"/>
      <c r="R79" s="1013"/>
    </row>
    <row r="80" spans="1:18">
      <c r="O80" s="736"/>
      <c r="P80" s="736"/>
      <c r="R80" s="1013"/>
    </row>
    <row r="81" spans="1:18">
      <c r="O81" s="736"/>
      <c r="P81" s="736"/>
      <c r="R81" s="1013"/>
    </row>
    <row r="82" spans="1:18">
      <c r="O82" s="736"/>
      <c r="P82" s="736"/>
      <c r="R82" s="1013"/>
    </row>
    <row r="83" spans="1:18">
      <c r="O83" s="736"/>
      <c r="P83" s="736"/>
      <c r="R83" s="1013"/>
    </row>
    <row r="84" spans="1:18" s="263" customFormat="1">
      <c r="A84" s="462"/>
      <c r="B84" s="25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736"/>
      <c r="P84" s="1031"/>
      <c r="R84" s="1019"/>
    </row>
    <row r="85" spans="1:18">
      <c r="O85" s="736"/>
      <c r="P85" s="736"/>
      <c r="R85" s="1013"/>
    </row>
    <row r="86" spans="1:18">
      <c r="O86" s="736"/>
      <c r="P86" s="736"/>
      <c r="R86" s="1013"/>
    </row>
    <row r="87" spans="1:18">
      <c r="O87" s="736"/>
      <c r="P87" s="736"/>
      <c r="R87" s="1013"/>
    </row>
    <row r="88" spans="1:18">
      <c r="O88" s="736"/>
      <c r="P88" s="736"/>
    </row>
    <row r="89" spans="1:18">
      <c r="O89" s="736"/>
    </row>
    <row r="90" spans="1:18">
      <c r="O90" s="736"/>
    </row>
  </sheetData>
  <mergeCells count="15">
    <mergeCell ref="D36:F36"/>
    <mergeCell ref="K12:M12"/>
    <mergeCell ref="D25:F25"/>
    <mergeCell ref="K26:M26"/>
    <mergeCell ref="D32:F32"/>
    <mergeCell ref="H33:I33"/>
    <mergeCell ref="D35:E35"/>
    <mergeCell ref="H35:I35"/>
    <mergeCell ref="L35:M35"/>
    <mergeCell ref="Q1:R1"/>
    <mergeCell ref="H2:I2"/>
    <mergeCell ref="K2:M2"/>
    <mergeCell ref="P2:Q2"/>
    <mergeCell ref="K3:M3"/>
    <mergeCell ref="G7:H7"/>
  </mergeCells>
  <conditionalFormatting sqref="G35:H35 L35 E34:J34 M33:N34 J35 E32:G33 C35 E36:G36 I36 F29:F31 M26:N26 I26 G5 F4:F5 S1 L4 I28:I32 F17:F24 I14:I24 I59:I60">
    <cfRule type="cellIs" dxfId="13" priority="14" stopIfTrue="1" operator="equal">
      <formula>0</formula>
    </cfRule>
  </conditionalFormatting>
  <conditionalFormatting sqref="Q34">
    <cfRule type="cellIs" dxfId="12" priority="13" stopIfTrue="1" operator="greaterThanOrEqual">
      <formula>89</formula>
    </cfRule>
  </conditionalFormatting>
  <conditionalFormatting sqref="Q35 R36 R28:R32 R14:R25">
    <cfRule type="cellIs" dxfId="11" priority="12" stopIfTrue="1" operator="greaterThanOrEqual">
      <formula>89</formula>
    </cfRule>
  </conditionalFormatting>
  <conditionalFormatting sqref="M36 M28:M32 M14:M25 M59:M60">
    <cfRule type="cellIs" dxfId="10" priority="11" stopIfTrue="1" operator="equal">
      <formula>0</formula>
    </cfRule>
  </conditionalFormatting>
  <conditionalFormatting sqref="O26 R7 P1">
    <cfRule type="cellIs" dxfId="9" priority="9" stopIfTrue="1" operator="lessThan">
      <formula>0</formula>
    </cfRule>
    <cfRule type="cellIs" dxfId="8" priority="10" stopIfTrue="1" operator="equal">
      <formula>0</formula>
    </cfRule>
  </conditionalFormatting>
  <conditionalFormatting sqref="H32 H36 G17 G28:H31 G23:H23 G18:H18 G14:H15 H16:H17 H19:H22 H24:H25 H59:H60">
    <cfRule type="cellIs" dxfId="7" priority="8" stopIfTrue="1" operator="lessThan">
      <formula>0</formula>
    </cfRule>
  </conditionalFormatting>
  <conditionalFormatting sqref="R26">
    <cfRule type="cellIs" dxfId="6" priority="7" stopIfTrue="1" operator="lessThan">
      <formula>$T$33</formula>
    </cfRule>
  </conditionalFormatting>
  <printOptions horizontalCentered="1" verticalCentered="1"/>
  <pageMargins left="0" right="0" top="0.35433070866141736" bottom="0" header="0.19685039370078741" footer="0"/>
  <pageSetup paperSize="9" scale="82" orientation="landscape" r:id="rId1"/>
  <headerFooter alignWithMargins="0">
    <oddHeader>&amp;C&amp;F &amp;A&amp;R&amp;D &amp;T</oddHeader>
  </headerFooter>
  <ignoredErrors>
    <ignoredError sqref="I21:P23 I18:J18 L18:P18 I19:J19 L19:P19 I20:J20 L20:P2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workbookViewId="0">
      <selection activeCell="H18" sqref="H18"/>
    </sheetView>
  </sheetViews>
  <sheetFormatPr baseColWidth="10" defaultRowHeight="12.75" outlineLevelRow="1"/>
  <cols>
    <col min="1" max="1" width="3.42578125" style="735" bestFit="1" customWidth="1"/>
    <col min="2" max="2" width="8.28515625" style="252" bestFit="1" customWidth="1"/>
    <col min="3" max="3" width="13.28515625" style="1" customWidth="1"/>
    <col min="4" max="4" width="11.7109375" style="1" customWidth="1"/>
    <col min="5" max="7" width="10.7109375" style="1" customWidth="1"/>
    <col min="8" max="8" width="11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7.7109375" style="1" customWidth="1"/>
    <col min="13" max="13" width="12.140625" style="1" bestFit="1" customWidth="1"/>
    <col min="14" max="14" width="6.42578125" style="1" customWidth="1"/>
    <col min="15" max="15" width="13.140625" style="1" customWidth="1"/>
    <col min="16" max="17" width="9.7109375" style="1" customWidth="1"/>
    <col min="18" max="18" width="13.42578125" style="1" customWidth="1"/>
    <col min="19" max="19" width="17.42578125" style="1" customWidth="1"/>
    <col min="20" max="20" width="10" style="1" customWidth="1"/>
    <col min="21" max="21" width="18.42578125" style="1" bestFit="1" customWidth="1"/>
    <col min="22" max="22" width="8.28515625" style="1" bestFit="1" customWidth="1"/>
    <col min="23" max="23" width="9" style="1" bestFit="1" customWidth="1"/>
    <col min="24" max="24" width="7.5703125" style="1" bestFit="1" customWidth="1"/>
    <col min="25" max="25" width="9" style="1" bestFit="1" customWidth="1"/>
    <col min="26" max="26" width="7.5703125" style="1" bestFit="1" customWidth="1"/>
    <col min="27" max="16384" width="11.42578125" style="1"/>
  </cols>
  <sheetData>
    <row r="1" spans="1:25" s="2" customFormat="1" ht="20.100000000000001" customHeight="1">
      <c r="A1" s="968"/>
      <c r="B1" s="967"/>
      <c r="C1" s="981" t="s">
        <v>929</v>
      </c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5" t="s">
        <v>925</v>
      </c>
      <c r="P1" s="860" t="str">
        <f>DEC2HEX(Q1,5)</f>
        <v>0AB78</v>
      </c>
      <c r="Q1" s="1337">
        <f>2+K2</f>
        <v>43896</v>
      </c>
      <c r="R1" s="1338"/>
      <c r="S1" s="964">
        <f>+Q1</f>
        <v>43896</v>
      </c>
    </row>
    <row r="2" spans="1:25" s="7" customFormat="1" ht="14.25">
      <c r="A2" s="735"/>
      <c r="C2" s="963" t="s">
        <v>1010</v>
      </c>
      <c r="D2" s="963"/>
      <c r="E2" s="962"/>
      <c r="G2" s="961" t="s">
        <v>924</v>
      </c>
      <c r="H2" s="1339">
        <v>43888</v>
      </c>
      <c r="I2" s="1339"/>
      <c r="J2" s="960" t="s">
        <v>923</v>
      </c>
      <c r="K2" s="1339">
        <f>6+H2</f>
        <v>43894</v>
      </c>
      <c r="L2" s="1339"/>
      <c r="M2" s="1339"/>
      <c r="N2" s="959" t="s">
        <v>922</v>
      </c>
      <c r="O2" s="958" t="s">
        <v>921</v>
      </c>
      <c r="P2" s="1340">
        <f ca="1">TODAY()</f>
        <v>43895</v>
      </c>
      <c r="Q2" s="1340"/>
      <c r="R2" s="957"/>
      <c r="S2" s="956"/>
    </row>
    <row r="3" spans="1:25" ht="15.75">
      <c r="B3" s="835"/>
      <c r="C3" s="865" t="s">
        <v>920</v>
      </c>
      <c r="D3" s="955"/>
      <c r="E3" s="954"/>
      <c r="F3" s="953"/>
      <c r="G3" s="952"/>
      <c r="H3" s="952"/>
      <c r="I3" s="951"/>
      <c r="J3" s="862" t="s">
        <v>876</v>
      </c>
      <c r="K3" s="1325">
        <f>SUM(F4:F5,M4:M5)</f>
        <v>771.1</v>
      </c>
      <c r="L3" s="1325"/>
      <c r="M3" s="1326"/>
      <c r="N3" s="950">
        <v>4</v>
      </c>
      <c r="O3" s="949" t="s">
        <v>919</v>
      </c>
      <c r="P3" s="939" t="s">
        <v>848</v>
      </c>
      <c r="Q3" s="948"/>
      <c r="R3" s="948"/>
      <c r="S3" s="947"/>
    </row>
    <row r="4" spans="1:25" s="737" customFormat="1" ht="15.75">
      <c r="A4" s="837">
        <v>1</v>
      </c>
      <c r="B4" s="835" t="s">
        <v>918</v>
      </c>
      <c r="C4" s="737" t="s">
        <v>917</v>
      </c>
      <c r="F4" s="946">
        <f>(500/7)*(G4+G4*1/6)</f>
        <v>450.00000000000006</v>
      </c>
      <c r="G4" s="945">
        <v>5.4</v>
      </c>
      <c r="H4" s="835" t="s">
        <v>85</v>
      </c>
      <c r="I4" s="944" t="s">
        <v>916</v>
      </c>
      <c r="J4" s="943"/>
      <c r="K4" s="811">
        <f>+N4*$N$3</f>
        <v>24</v>
      </c>
      <c r="L4" s="942">
        <f>(25*7+20+0)/6*N4</f>
        <v>195</v>
      </c>
      <c r="M4" s="932">
        <f>ROUND(L4+K4,0)</f>
        <v>219</v>
      </c>
      <c r="N4" s="825">
        <v>6</v>
      </c>
      <c r="O4" s="941" t="s">
        <v>915</v>
      </c>
      <c r="P4" s="940" t="s">
        <v>914</v>
      </c>
      <c r="Q4" s="939"/>
      <c r="R4" s="939"/>
      <c r="S4" s="938"/>
    </row>
    <row r="5" spans="1:25" s="737" customFormat="1">
      <c r="A5" s="735"/>
      <c r="B5" s="835" t="s">
        <v>913</v>
      </c>
      <c r="C5" s="937" t="s">
        <v>912</v>
      </c>
      <c r="D5" s="849"/>
      <c r="E5" s="849"/>
      <c r="F5" s="936">
        <f>IF(M10&gt;0,M10,"0.00")</f>
        <v>102.1</v>
      </c>
      <c r="G5" s="935"/>
      <c r="H5" s="934" t="s">
        <v>911</v>
      </c>
      <c r="I5" s="933"/>
      <c r="K5" s="811"/>
      <c r="L5" s="811"/>
      <c r="M5" s="932"/>
      <c r="N5" s="825"/>
      <c r="O5" s="931" t="s">
        <v>910</v>
      </c>
      <c r="P5" s="930" t="s">
        <v>909</v>
      </c>
      <c r="Q5" s="930"/>
      <c r="R5" s="930"/>
      <c r="S5" s="929"/>
    </row>
    <row r="6" spans="1:25" ht="5.0999999999999996" customHeight="1" thickBot="1">
      <c r="B6" s="835"/>
      <c r="O6" s="928"/>
      <c r="P6" s="928"/>
      <c r="R6" s="150"/>
      <c r="S6" s="150"/>
      <c r="T6" s="150"/>
      <c r="U6" s="150"/>
      <c r="V6" s="150"/>
      <c r="W6" s="150"/>
    </row>
    <row r="7" spans="1:25" ht="15" customHeight="1" outlineLevel="1" thickTop="1" thickBot="1">
      <c r="B7" s="835"/>
      <c r="C7" s="927" t="str">
        <f>CONCATENATE(MID(C5,1,25),"   [ COMEDOR ]" )</f>
        <v xml:space="preserve"> Silvia Tapia de Linares    [ COMEDOR ]</v>
      </c>
      <c r="D7" s="926"/>
      <c r="E7" s="926"/>
      <c r="F7" s="925">
        <f>2.8</f>
        <v>2.8</v>
      </c>
      <c r="G7" s="1335">
        <f>0.5</f>
        <v>0.5</v>
      </c>
      <c r="H7" s="1336"/>
      <c r="I7" s="924" t="s">
        <v>908</v>
      </c>
      <c r="J7" s="923" t="s">
        <v>907</v>
      </c>
      <c r="K7" s="922" t="s">
        <v>906</v>
      </c>
      <c r="L7" s="921" t="s">
        <v>905</v>
      </c>
      <c r="M7" s="920" t="s">
        <v>865</v>
      </c>
      <c r="N7" s="919"/>
      <c r="O7" s="878">
        <v>6</v>
      </c>
      <c r="P7" s="877">
        <v>0</v>
      </c>
      <c r="Q7" s="880">
        <f t="shared" ref="Q7:Q12" si="0">+O7*P7</f>
        <v>0</v>
      </c>
      <c r="R7" s="918" t="str">
        <f>+P1</f>
        <v>0AB78</v>
      </c>
      <c r="S7" s="917" t="str">
        <f>+C2</f>
        <v xml:space="preserve">      Semana Nº 09 - Mar [1d5]</v>
      </c>
      <c r="T7" s="150"/>
      <c r="U7" s="150"/>
      <c r="V7" s="150"/>
    </row>
    <row r="8" spans="1:25" ht="12.95" customHeight="1" outlineLevel="1" thickTop="1" thickBot="1">
      <c r="B8" s="835"/>
      <c r="C8" s="916">
        <f>+H2</f>
        <v>43888</v>
      </c>
      <c r="D8" s="916">
        <f>1+C8</f>
        <v>43889</v>
      </c>
      <c r="E8" s="916">
        <f>1+D8</f>
        <v>43890</v>
      </c>
      <c r="F8" s="915">
        <f>2+E8</f>
        <v>43892</v>
      </c>
      <c r="G8" s="915">
        <f>1+F8</f>
        <v>43893</v>
      </c>
      <c r="H8" s="982">
        <f>1+G8</f>
        <v>43894</v>
      </c>
      <c r="I8" s="896" t="s">
        <v>904</v>
      </c>
      <c r="J8" s="914">
        <f>SUM(C9:H9)*6</f>
        <v>0</v>
      </c>
      <c r="K8" s="905">
        <f>+R12</f>
        <v>38.5</v>
      </c>
      <c r="L8" s="904">
        <f>SUM(C10:H10)*G7</f>
        <v>48</v>
      </c>
      <c r="M8" s="913">
        <f>+M10/1.18</f>
        <v>86.525423728813564</v>
      </c>
      <c r="N8" s="912"/>
      <c r="O8" s="878">
        <v>5.5</v>
      </c>
      <c r="P8" s="877">
        <v>7</v>
      </c>
      <c r="Q8" s="880">
        <f t="shared" si="0"/>
        <v>38.5</v>
      </c>
      <c r="R8" s="911"/>
      <c r="S8" s="911"/>
      <c r="T8" s="900"/>
      <c r="U8" s="910"/>
      <c r="V8" s="909"/>
    </row>
    <row r="9" spans="1:25" ht="12.95" customHeight="1" outlineLevel="1" thickTop="1" thickBot="1">
      <c r="B9" s="989" t="s">
        <v>903</v>
      </c>
      <c r="C9" s="990">
        <v>0</v>
      </c>
      <c r="D9" s="991">
        <v>0</v>
      </c>
      <c r="E9" s="897">
        <v>0</v>
      </c>
      <c r="F9" s="897">
        <v>0</v>
      </c>
      <c r="G9" s="897">
        <v>0</v>
      </c>
      <c r="H9" s="983">
        <v>0</v>
      </c>
      <c r="I9" s="907">
        <v>18</v>
      </c>
      <c r="J9" s="906">
        <f>+J8*I9/100</f>
        <v>0</v>
      </c>
      <c r="K9" s="905">
        <f>+K8*I9/100</f>
        <v>6.93</v>
      </c>
      <c r="L9" s="904">
        <f>+L8*I9/100</f>
        <v>8.64</v>
      </c>
      <c r="M9" s="903">
        <f>+M8*0.18</f>
        <v>15.574576271186441</v>
      </c>
      <c r="N9" s="902"/>
      <c r="O9" s="878">
        <v>4</v>
      </c>
      <c r="P9" s="877">
        <v>0</v>
      </c>
      <c r="Q9" s="880">
        <f t="shared" si="0"/>
        <v>0</v>
      </c>
      <c r="R9" s="901"/>
      <c r="S9" s="901"/>
      <c r="T9" s="900"/>
      <c r="U9" s="150"/>
      <c r="V9" s="150"/>
    </row>
    <row r="10" spans="1:25" ht="12.95" customHeight="1" outlineLevel="1" thickBot="1">
      <c r="B10" s="899" t="s">
        <v>902</v>
      </c>
      <c r="C10" s="898">
        <v>16</v>
      </c>
      <c r="D10" s="897">
        <v>17</v>
      </c>
      <c r="E10" s="897">
        <v>11</v>
      </c>
      <c r="F10" s="897">
        <v>16</v>
      </c>
      <c r="G10" s="897">
        <v>17</v>
      </c>
      <c r="H10" s="983">
        <v>19</v>
      </c>
      <c r="I10" s="896" t="s">
        <v>876</v>
      </c>
      <c r="J10" s="895">
        <f>+J9+J8</f>
        <v>0</v>
      </c>
      <c r="K10" s="894">
        <f>+K8+K9</f>
        <v>45.43</v>
      </c>
      <c r="L10" s="893">
        <f>+L9+L8</f>
        <v>56.64</v>
      </c>
      <c r="M10" s="892">
        <f>ROUND(J10+K10+L10,1)</f>
        <v>102.1</v>
      </c>
      <c r="N10" s="891"/>
      <c r="O10" s="878">
        <v>2.2000000000000002</v>
      </c>
      <c r="P10" s="877">
        <v>0</v>
      </c>
      <c r="Q10" s="880">
        <f t="shared" si="0"/>
        <v>0</v>
      </c>
      <c r="R10" s="890"/>
      <c r="S10" s="889"/>
      <c r="T10" s="888"/>
      <c r="U10" s="150"/>
      <c r="V10" s="150"/>
    </row>
    <row r="11" spans="1:25" ht="13.5" outlineLevel="1" thickTop="1">
      <c r="B11" s="835"/>
      <c r="C11" s="887" t="s">
        <v>901</v>
      </c>
      <c r="D11" s="886">
        <f>SUM(C9:H9)</f>
        <v>0</v>
      </c>
      <c r="E11" s="885" t="s">
        <v>900</v>
      </c>
      <c r="F11" s="884">
        <f>+R11</f>
        <v>7</v>
      </c>
      <c r="G11" s="883" t="s">
        <v>899</v>
      </c>
      <c r="H11" s="882">
        <f>SUM(C10:H10)</f>
        <v>96</v>
      </c>
      <c r="J11" s="984" t="str">
        <f>CONCATENATE(P1," ", G11,"  ",H11," + ",E11," ",F11)</f>
        <v>0AB78 Reintg_Almuerzo  96 + Extras  7</v>
      </c>
      <c r="O11" s="881">
        <v>2</v>
      </c>
      <c r="P11" s="877">
        <v>0</v>
      </c>
      <c r="Q11" s="880">
        <f t="shared" si="0"/>
        <v>0</v>
      </c>
      <c r="R11" s="879">
        <f>SUM(P7:P12)</f>
        <v>7</v>
      </c>
    </row>
    <row r="12" spans="1:25" ht="16.5" thickBot="1">
      <c r="B12" s="835"/>
      <c r="C12" s="865" t="s">
        <v>898</v>
      </c>
      <c r="D12" s="863"/>
      <c r="E12" s="863"/>
      <c r="F12" s="863"/>
      <c r="G12" s="863"/>
      <c r="H12" s="863"/>
      <c r="I12" s="863"/>
      <c r="J12" s="862" t="s">
        <v>876</v>
      </c>
      <c r="K12" s="1325">
        <f>SUM(M14:M24)</f>
        <v>984.90000000000009</v>
      </c>
      <c r="L12" s="1325"/>
      <c r="M12" s="1326"/>
      <c r="N12" s="861"/>
      <c r="O12" s="878">
        <v>1.5</v>
      </c>
      <c r="P12" s="877">
        <v>0</v>
      </c>
      <c r="Q12" s="876">
        <f t="shared" si="0"/>
        <v>0</v>
      </c>
      <c r="R12" s="875">
        <f>SUM(Q7:Q12)</f>
        <v>38.5</v>
      </c>
      <c r="S12" s="798"/>
      <c r="T12" s="798"/>
      <c r="U12" s="150"/>
      <c r="V12" s="150"/>
      <c r="W12" s="150"/>
    </row>
    <row r="13" spans="1:25" ht="12" customHeight="1">
      <c r="B13" s="835"/>
      <c r="C13" s="856" t="s">
        <v>874</v>
      </c>
      <c r="E13" s="874" t="s">
        <v>873</v>
      </c>
      <c r="F13" s="854" t="s">
        <v>872</v>
      </c>
      <c r="G13" s="855" t="s">
        <v>871</v>
      </c>
      <c r="H13" s="854" t="s">
        <v>870</v>
      </c>
      <c r="I13" s="854" t="s">
        <v>897</v>
      </c>
      <c r="J13" s="854" t="s">
        <v>868</v>
      </c>
      <c r="K13" s="854" t="s">
        <v>867</v>
      </c>
      <c r="L13" s="854" t="s">
        <v>866</v>
      </c>
      <c r="M13" s="873" t="s">
        <v>865</v>
      </c>
      <c r="N13" s="853" t="s">
        <v>864</v>
      </c>
      <c r="O13" s="872" t="s">
        <v>896</v>
      </c>
      <c r="P13" s="851" t="s">
        <v>863</v>
      </c>
      <c r="Q13" s="851" t="s">
        <v>862</v>
      </c>
      <c r="R13" s="1">
        <f>365*5</f>
        <v>1825</v>
      </c>
      <c r="S13" s="150"/>
      <c r="T13" s="850" t="s">
        <v>861</v>
      </c>
      <c r="U13" s="871" t="s">
        <v>895</v>
      </c>
      <c r="V13" s="150" t="s">
        <v>761</v>
      </c>
      <c r="W13" s="150"/>
    </row>
    <row r="14" spans="1:25" s="737" customFormat="1">
      <c r="A14" s="837">
        <v>2</v>
      </c>
      <c r="B14" s="835" t="s">
        <v>894</v>
      </c>
      <c r="C14" s="849" t="s">
        <v>893</v>
      </c>
      <c r="D14" s="849"/>
      <c r="E14" s="833">
        <f t="shared" ref="E14:E24" si="1">+P14/7</f>
        <v>36.371428571428567</v>
      </c>
      <c r="F14" s="848">
        <f t="shared" ref="F14:F24" si="2">+E14/8</f>
        <v>4.5464285714285708</v>
      </c>
      <c r="G14" s="831"/>
      <c r="H14" s="831">
        <v>0</v>
      </c>
      <c r="I14" s="829">
        <f>(E14*G14)+(E14/6*G14)</f>
        <v>0</v>
      </c>
      <c r="J14" s="828">
        <f t="shared" ref="J14:J24" si="3">+F14*H14</f>
        <v>0</v>
      </c>
      <c r="K14" s="870"/>
      <c r="L14" s="811">
        <f t="shared" ref="L14:L24" si="4">+N14*$N$3</f>
        <v>24</v>
      </c>
      <c r="M14" s="826">
        <f t="shared" ref="M14:M24" si="5">ROUND((L14+K14+J14+I14),1)</f>
        <v>24</v>
      </c>
      <c r="N14" s="847">
        <v>6</v>
      </c>
      <c r="O14" s="824">
        <v>42005</v>
      </c>
      <c r="P14" s="866">
        <f>6*3+7*33.8</f>
        <v>254.59999999999997</v>
      </c>
      <c r="Q14" s="845">
        <f t="shared" ref="Q14:Q24" si="6">+E14*30</f>
        <v>1091.1428571428569</v>
      </c>
      <c r="R14" s="844">
        <f t="shared" ref="R14:R24" si="7">1+$K$2-O14</f>
        <v>1890</v>
      </c>
      <c r="S14" s="843">
        <f t="shared" ref="S14:S31" si="8">+$K$2</f>
        <v>43894</v>
      </c>
      <c r="T14" s="842">
        <f t="shared" ref="T14:T24" si="9">(E14*7-18)/7</f>
        <v>33.799999999999997</v>
      </c>
      <c r="U14" s="841">
        <v>38869</v>
      </c>
      <c r="V14" s="148"/>
      <c r="W14" s="840">
        <f t="shared" ref="W14:W24" si="10">+T14*30</f>
        <v>1013.9999999999999</v>
      </c>
      <c r="X14" s="839">
        <f t="shared" ref="X14:X24" si="11">+W14*0.09</f>
        <v>91.259999999999991</v>
      </c>
      <c r="Y14" s="839">
        <f t="shared" ref="Y14:Y24" si="12">+X14+W14</f>
        <v>1105.2599999999998</v>
      </c>
    </row>
    <row r="15" spans="1:25" s="737" customFormat="1">
      <c r="A15" s="837">
        <v>3</v>
      </c>
      <c r="B15" s="835" t="s">
        <v>892</v>
      </c>
      <c r="C15" s="849" t="s">
        <v>972</v>
      </c>
      <c r="D15" s="216"/>
      <c r="E15" s="833">
        <f t="shared" si="1"/>
        <v>41.071428571428569</v>
      </c>
      <c r="F15" s="848">
        <f t="shared" si="2"/>
        <v>5.1339285714285712</v>
      </c>
      <c r="G15" s="831"/>
      <c r="H15" s="831">
        <v>40</v>
      </c>
      <c r="I15" s="829">
        <f>(E15*G15)+(E15/6*G15)</f>
        <v>0</v>
      </c>
      <c r="J15" s="828">
        <f t="shared" si="3"/>
        <v>205.35714285714283</v>
      </c>
      <c r="K15" s="870"/>
      <c r="L15" s="811">
        <f t="shared" si="4"/>
        <v>28</v>
      </c>
      <c r="M15" s="826">
        <f t="shared" si="5"/>
        <v>233.4</v>
      </c>
      <c r="N15" s="847">
        <v>7</v>
      </c>
      <c r="O15" s="824">
        <v>42979</v>
      </c>
      <c r="P15" s="866">
        <f>6*3+7*38.5</f>
        <v>287.5</v>
      </c>
      <c r="Q15" s="845">
        <f t="shared" si="6"/>
        <v>1232.1428571428571</v>
      </c>
      <c r="R15" s="844">
        <f t="shared" si="7"/>
        <v>916</v>
      </c>
      <c r="S15" s="843">
        <f t="shared" si="8"/>
        <v>43894</v>
      </c>
      <c r="T15" s="842">
        <f t="shared" si="9"/>
        <v>38.5</v>
      </c>
      <c r="U15" s="841">
        <v>38365</v>
      </c>
      <c r="V15" s="148"/>
      <c r="W15" s="840">
        <f t="shared" si="10"/>
        <v>1155</v>
      </c>
      <c r="X15" s="839">
        <f t="shared" si="11"/>
        <v>103.95</v>
      </c>
      <c r="Y15" s="839">
        <f t="shared" si="12"/>
        <v>1258.95</v>
      </c>
    </row>
    <row r="16" spans="1:25" s="737" customFormat="1">
      <c r="A16" s="837">
        <v>4</v>
      </c>
      <c r="B16" s="835" t="s">
        <v>891</v>
      </c>
      <c r="C16" s="849" t="s">
        <v>983</v>
      </c>
      <c r="D16" s="849"/>
      <c r="E16" s="833">
        <f t="shared" si="1"/>
        <v>41.071428571428569</v>
      </c>
      <c r="F16" s="848">
        <f t="shared" si="2"/>
        <v>5.1339285714285712</v>
      </c>
      <c r="G16" s="868"/>
      <c r="H16" s="831">
        <v>2</v>
      </c>
      <c r="I16" s="829">
        <f>(E16*G16)+(E16/6*G16)</f>
        <v>0</v>
      </c>
      <c r="J16" s="828">
        <f t="shared" si="3"/>
        <v>10.267857142857142</v>
      </c>
      <c r="K16" s="869">
        <f>(20+50)/6*(6)</f>
        <v>70</v>
      </c>
      <c r="L16" s="811">
        <f t="shared" si="4"/>
        <v>24</v>
      </c>
      <c r="M16" s="826">
        <f t="shared" si="5"/>
        <v>104.3</v>
      </c>
      <c r="N16" s="847">
        <v>6</v>
      </c>
      <c r="O16" s="824">
        <v>42005</v>
      </c>
      <c r="P16" s="866">
        <f>6*3+7*38.5</f>
        <v>287.5</v>
      </c>
      <c r="Q16" s="845">
        <f t="shared" si="6"/>
        <v>1232.1428571428571</v>
      </c>
      <c r="R16" s="844">
        <f t="shared" si="7"/>
        <v>1890</v>
      </c>
      <c r="S16" s="843">
        <f t="shared" si="8"/>
        <v>43894</v>
      </c>
      <c r="T16" s="842">
        <f t="shared" si="9"/>
        <v>38.5</v>
      </c>
      <c r="U16" s="841">
        <v>39163</v>
      </c>
      <c r="V16" s="148"/>
      <c r="W16" s="840">
        <f t="shared" si="10"/>
        <v>1155</v>
      </c>
      <c r="X16" s="839">
        <f t="shared" si="11"/>
        <v>103.95</v>
      </c>
      <c r="Y16" s="839">
        <f t="shared" si="12"/>
        <v>1258.95</v>
      </c>
    </row>
    <row r="17" spans="1:26" s="737" customFormat="1">
      <c r="A17" s="837">
        <v>5</v>
      </c>
      <c r="B17" s="835" t="s">
        <v>890</v>
      </c>
      <c r="C17" s="849" t="s">
        <v>889</v>
      </c>
      <c r="D17" s="849"/>
      <c r="E17" s="833">
        <f t="shared" si="1"/>
        <v>41.071428571428569</v>
      </c>
      <c r="F17" s="832">
        <f t="shared" si="2"/>
        <v>5.1339285714285712</v>
      </c>
      <c r="G17" s="831"/>
      <c r="H17" s="831">
        <v>0</v>
      </c>
      <c r="I17" s="829">
        <f>(E17*G17)+(E17/6*G17)</f>
        <v>0</v>
      </c>
      <c r="J17" s="828">
        <f t="shared" si="3"/>
        <v>0</v>
      </c>
      <c r="K17" s="867">
        <f>(50+35.83)/6*(N17)</f>
        <v>85.83</v>
      </c>
      <c r="L17" s="811">
        <f t="shared" si="4"/>
        <v>24</v>
      </c>
      <c r="M17" s="826">
        <f t="shared" si="5"/>
        <v>109.8</v>
      </c>
      <c r="N17" s="847">
        <v>6</v>
      </c>
      <c r="O17" s="824">
        <v>42005</v>
      </c>
      <c r="P17" s="866">
        <f>6*3+7*(38.5)</f>
        <v>287.5</v>
      </c>
      <c r="Q17" s="845">
        <f t="shared" si="6"/>
        <v>1232.1428571428571</v>
      </c>
      <c r="R17" s="844">
        <f t="shared" si="7"/>
        <v>1890</v>
      </c>
      <c r="S17" s="843">
        <f t="shared" si="8"/>
        <v>43894</v>
      </c>
      <c r="T17" s="842">
        <f t="shared" si="9"/>
        <v>38.5</v>
      </c>
      <c r="U17" s="841">
        <v>40577</v>
      </c>
      <c r="V17" s="148"/>
      <c r="W17" s="840">
        <f t="shared" si="10"/>
        <v>1155</v>
      </c>
      <c r="X17" s="839">
        <f t="shared" si="11"/>
        <v>103.95</v>
      </c>
      <c r="Y17" s="839">
        <f t="shared" si="12"/>
        <v>1258.95</v>
      </c>
    </row>
    <row r="18" spans="1:26" s="814" customFormat="1">
      <c r="A18" s="837">
        <v>6</v>
      </c>
      <c r="B18" s="835" t="s">
        <v>859</v>
      </c>
      <c r="C18" s="737" t="s">
        <v>858</v>
      </c>
      <c r="D18" s="834"/>
      <c r="E18" s="833">
        <v>31</v>
      </c>
      <c r="F18" s="832">
        <f>+E18/8</f>
        <v>3.875</v>
      </c>
      <c r="G18" s="831"/>
      <c r="H18" s="830">
        <v>2</v>
      </c>
      <c r="I18" s="829">
        <f>+G18*E18</f>
        <v>0</v>
      </c>
      <c r="J18" s="828">
        <f>+F18*H18</f>
        <v>7.75</v>
      </c>
      <c r="K18" s="827"/>
      <c r="L18" s="811">
        <f>+N18*$N$3</f>
        <v>24</v>
      </c>
      <c r="M18" s="826">
        <f>ROUND(SUM(I18:L18),1)</f>
        <v>31.8</v>
      </c>
      <c r="N18" s="825">
        <v>6</v>
      </c>
      <c r="O18" s="824">
        <v>43647</v>
      </c>
      <c r="P18" s="823">
        <f>+E18*6</f>
        <v>186</v>
      </c>
      <c r="Q18" s="822">
        <f>+E18*30</f>
        <v>930</v>
      </c>
      <c r="R18" s="821">
        <f>1+$K$2-O18</f>
        <v>248</v>
      </c>
      <c r="S18" s="820">
        <f t="shared" si="8"/>
        <v>43894</v>
      </c>
      <c r="T18" s="819">
        <f>(E18*7-18)/7</f>
        <v>28.428571428571427</v>
      </c>
      <c r="U18" s="818"/>
      <c r="V18" s="817"/>
      <c r="W18" s="816">
        <f>+T18*30</f>
        <v>852.85714285714278</v>
      </c>
      <c r="X18" s="815">
        <f>+W18*0.09</f>
        <v>76.757142857142853</v>
      </c>
      <c r="Y18" s="815">
        <f>+X18+W18</f>
        <v>929.61428571428564</v>
      </c>
    </row>
    <row r="19" spans="1:26" s="737" customFormat="1">
      <c r="A19" s="836">
        <v>7</v>
      </c>
      <c r="B19" s="835" t="s">
        <v>888</v>
      </c>
      <c r="C19" s="737" t="s">
        <v>1011</v>
      </c>
      <c r="D19" s="834"/>
      <c r="E19" s="833">
        <f t="shared" si="1"/>
        <v>31.000028571428572</v>
      </c>
      <c r="F19" s="832">
        <f t="shared" si="2"/>
        <v>3.8750035714285715</v>
      </c>
      <c r="G19" s="868"/>
      <c r="H19" s="831">
        <v>21</v>
      </c>
      <c r="I19" s="829">
        <f t="shared" ref="I19:I24" si="13">(E19*G19)+(E19/6*G19)</f>
        <v>0</v>
      </c>
      <c r="J19" s="828">
        <f t="shared" si="3"/>
        <v>81.37507500000001</v>
      </c>
      <c r="K19" s="867"/>
      <c r="L19" s="811">
        <f t="shared" si="4"/>
        <v>28</v>
      </c>
      <c r="M19" s="826">
        <f t="shared" si="5"/>
        <v>109.4</v>
      </c>
      <c r="N19" s="847">
        <v>7</v>
      </c>
      <c r="O19" s="824">
        <v>43405</v>
      </c>
      <c r="P19" s="866">
        <f>6*3+7*(28.4286)</f>
        <v>217.00020000000001</v>
      </c>
      <c r="Q19" s="845">
        <f t="shared" si="6"/>
        <v>930.00085714285717</v>
      </c>
      <c r="R19" s="844">
        <f t="shared" si="7"/>
        <v>490</v>
      </c>
      <c r="S19" s="843">
        <f t="shared" si="8"/>
        <v>43894</v>
      </c>
      <c r="T19" s="842">
        <f t="shared" si="9"/>
        <v>28.428599999999999</v>
      </c>
      <c r="U19" s="841"/>
      <c r="V19" s="148"/>
      <c r="W19" s="840">
        <f t="shared" si="10"/>
        <v>852.85799999999995</v>
      </c>
      <c r="X19" s="839">
        <f t="shared" si="11"/>
        <v>76.75721999999999</v>
      </c>
      <c r="Y19" s="839">
        <f t="shared" si="12"/>
        <v>929.61521999999991</v>
      </c>
    </row>
    <row r="20" spans="1:26" s="737" customFormat="1">
      <c r="A20" s="836">
        <v>8</v>
      </c>
      <c r="B20" s="835" t="s">
        <v>886</v>
      </c>
      <c r="C20" s="737" t="s">
        <v>885</v>
      </c>
      <c r="D20" s="834"/>
      <c r="E20" s="833">
        <f t="shared" si="1"/>
        <v>31.000028571428572</v>
      </c>
      <c r="F20" s="832">
        <f t="shared" si="2"/>
        <v>3.8750035714285715</v>
      </c>
      <c r="G20" s="868"/>
      <c r="H20" s="831">
        <v>23</v>
      </c>
      <c r="I20" s="829">
        <f t="shared" si="13"/>
        <v>0</v>
      </c>
      <c r="J20" s="828">
        <f t="shared" si="3"/>
        <v>89.125082142857138</v>
      </c>
      <c r="K20" s="867"/>
      <c r="L20" s="811">
        <f t="shared" si="4"/>
        <v>28</v>
      </c>
      <c r="M20" s="826">
        <f t="shared" si="5"/>
        <v>117.1</v>
      </c>
      <c r="N20" s="847">
        <v>7</v>
      </c>
      <c r="O20" s="824">
        <v>43405</v>
      </c>
      <c r="P20" s="866">
        <f>6*3+7*(28.4286)</f>
        <v>217.00020000000001</v>
      </c>
      <c r="Q20" s="845">
        <f t="shared" si="6"/>
        <v>930.00085714285717</v>
      </c>
      <c r="R20" s="844">
        <f t="shared" si="7"/>
        <v>490</v>
      </c>
      <c r="S20" s="843">
        <f t="shared" si="8"/>
        <v>43894</v>
      </c>
      <c r="T20" s="842">
        <f t="shared" si="9"/>
        <v>28.428599999999999</v>
      </c>
      <c r="U20" s="841"/>
      <c r="V20" s="148"/>
      <c r="W20" s="840">
        <f t="shared" si="10"/>
        <v>852.85799999999995</v>
      </c>
      <c r="X20" s="839">
        <f t="shared" si="11"/>
        <v>76.75721999999999</v>
      </c>
      <c r="Y20" s="839">
        <f t="shared" si="12"/>
        <v>929.61521999999991</v>
      </c>
    </row>
    <row r="21" spans="1:26" s="737" customFormat="1">
      <c r="A21" s="836">
        <v>9</v>
      </c>
      <c r="B21" s="835" t="s">
        <v>884</v>
      </c>
      <c r="C21" s="737" t="s">
        <v>883</v>
      </c>
      <c r="D21" s="834"/>
      <c r="E21" s="833">
        <f t="shared" si="1"/>
        <v>31.000028571428572</v>
      </c>
      <c r="F21" s="832">
        <f t="shared" si="2"/>
        <v>3.8750035714285715</v>
      </c>
      <c r="G21" s="868"/>
      <c r="H21" s="831">
        <v>16</v>
      </c>
      <c r="I21" s="829">
        <f t="shared" si="13"/>
        <v>0</v>
      </c>
      <c r="J21" s="828">
        <f t="shared" si="3"/>
        <v>62.000057142857145</v>
      </c>
      <c r="K21" s="867"/>
      <c r="L21" s="811">
        <f t="shared" si="4"/>
        <v>28</v>
      </c>
      <c r="M21" s="826">
        <f t="shared" si="5"/>
        <v>90</v>
      </c>
      <c r="N21" s="847">
        <v>7</v>
      </c>
      <c r="O21" s="824">
        <v>43617</v>
      </c>
      <c r="P21" s="866">
        <f>6*3+7*(28.4286)</f>
        <v>217.00020000000001</v>
      </c>
      <c r="Q21" s="845">
        <f t="shared" si="6"/>
        <v>930.00085714285717</v>
      </c>
      <c r="R21" s="844">
        <f t="shared" si="7"/>
        <v>278</v>
      </c>
      <c r="S21" s="843">
        <f t="shared" si="8"/>
        <v>43894</v>
      </c>
      <c r="T21" s="842">
        <f t="shared" si="9"/>
        <v>28.428599999999999</v>
      </c>
      <c r="U21" s="841"/>
      <c r="V21" s="148"/>
      <c r="W21" s="840">
        <f t="shared" si="10"/>
        <v>852.85799999999995</v>
      </c>
      <c r="X21" s="839">
        <f t="shared" si="11"/>
        <v>76.75721999999999</v>
      </c>
      <c r="Y21" s="839">
        <f t="shared" si="12"/>
        <v>929.61521999999991</v>
      </c>
    </row>
    <row r="22" spans="1:26" s="737" customFormat="1">
      <c r="A22" s="836">
        <v>10</v>
      </c>
      <c r="B22" s="835" t="s">
        <v>882</v>
      </c>
      <c r="C22" s="737" t="s">
        <v>881</v>
      </c>
      <c r="D22" s="834"/>
      <c r="E22" s="833">
        <f t="shared" si="1"/>
        <v>31.000028571428572</v>
      </c>
      <c r="F22" s="832">
        <f t="shared" si="2"/>
        <v>3.8750035714285715</v>
      </c>
      <c r="G22" s="868"/>
      <c r="H22" s="831">
        <v>3</v>
      </c>
      <c r="I22" s="829">
        <f t="shared" si="13"/>
        <v>0</v>
      </c>
      <c r="J22" s="828">
        <f t="shared" si="3"/>
        <v>11.625010714285715</v>
      </c>
      <c r="K22" s="867"/>
      <c r="L22" s="811">
        <f t="shared" si="4"/>
        <v>24</v>
      </c>
      <c r="M22" s="826">
        <f t="shared" si="5"/>
        <v>35.6</v>
      </c>
      <c r="N22" s="847">
        <v>6</v>
      </c>
      <c r="O22" s="824">
        <v>43617</v>
      </c>
      <c r="P22" s="866">
        <f>6*3+7*(28.4286)</f>
        <v>217.00020000000001</v>
      </c>
      <c r="Q22" s="845">
        <f t="shared" si="6"/>
        <v>930.00085714285717</v>
      </c>
      <c r="R22" s="844">
        <f t="shared" si="7"/>
        <v>278</v>
      </c>
      <c r="S22" s="843">
        <f t="shared" si="8"/>
        <v>43894</v>
      </c>
      <c r="T22" s="842">
        <f t="shared" si="9"/>
        <v>28.428599999999999</v>
      </c>
      <c r="U22" s="841"/>
      <c r="V22" s="148"/>
      <c r="W22" s="840">
        <f t="shared" si="10"/>
        <v>852.85799999999995</v>
      </c>
      <c r="X22" s="839">
        <f t="shared" si="11"/>
        <v>76.75721999999999</v>
      </c>
      <c r="Y22" s="839">
        <f t="shared" si="12"/>
        <v>929.61521999999991</v>
      </c>
    </row>
    <row r="23" spans="1:26" s="814" customFormat="1">
      <c r="A23" s="836">
        <v>11</v>
      </c>
      <c r="B23" s="835" t="s">
        <v>857</v>
      </c>
      <c r="C23" s="737" t="s">
        <v>856</v>
      </c>
      <c r="D23" s="834"/>
      <c r="E23" s="833">
        <v>31</v>
      </c>
      <c r="F23" s="832">
        <f>+E23/8</f>
        <v>3.875</v>
      </c>
      <c r="G23" s="831"/>
      <c r="H23" s="830">
        <v>19</v>
      </c>
      <c r="I23" s="829">
        <f>+G23*E23</f>
        <v>0</v>
      </c>
      <c r="J23" s="828">
        <f>+F23*H23</f>
        <v>73.625</v>
      </c>
      <c r="K23" s="827"/>
      <c r="L23" s="811">
        <f>+N23*$N$3</f>
        <v>28</v>
      </c>
      <c r="M23" s="826">
        <f>ROUND(SUM(I23:L23),1)</f>
        <v>101.6</v>
      </c>
      <c r="N23" s="825">
        <v>7</v>
      </c>
      <c r="O23" s="824">
        <v>43649</v>
      </c>
      <c r="P23" s="823">
        <f>+E23*6</f>
        <v>186</v>
      </c>
      <c r="Q23" s="822">
        <f>+E23*30</f>
        <v>930</v>
      </c>
      <c r="R23" s="821">
        <f>1+$K$2-O23</f>
        <v>246</v>
      </c>
      <c r="S23" s="820">
        <f t="shared" si="8"/>
        <v>43894</v>
      </c>
      <c r="T23" s="819">
        <f>(E23*7-18)/7</f>
        <v>28.428571428571427</v>
      </c>
      <c r="U23" s="818"/>
      <c r="V23" s="817"/>
      <c r="W23" s="816">
        <f>+T23*30</f>
        <v>852.85714285714278</v>
      </c>
      <c r="X23" s="815">
        <f>+W23*0.09</f>
        <v>76.757142857142853</v>
      </c>
      <c r="Y23" s="815">
        <f>+X23+W23</f>
        <v>929.61428571428564</v>
      </c>
    </row>
    <row r="24" spans="1:26" s="737" customFormat="1">
      <c r="A24" s="836">
        <v>12</v>
      </c>
      <c r="B24" s="835" t="s">
        <v>880</v>
      </c>
      <c r="C24" s="737" t="s">
        <v>879</v>
      </c>
      <c r="D24" s="834"/>
      <c r="E24" s="833">
        <f t="shared" si="1"/>
        <v>31.000028571428572</v>
      </c>
      <c r="F24" s="832">
        <f t="shared" si="2"/>
        <v>3.8750035714285715</v>
      </c>
      <c r="G24" s="868"/>
      <c r="H24" s="831">
        <v>1</v>
      </c>
      <c r="I24" s="829">
        <f t="shared" si="13"/>
        <v>0</v>
      </c>
      <c r="J24" s="828">
        <f t="shared" si="3"/>
        <v>3.8750035714285715</v>
      </c>
      <c r="K24" s="867"/>
      <c r="L24" s="811">
        <f t="shared" si="4"/>
        <v>24</v>
      </c>
      <c r="M24" s="826">
        <f t="shared" si="5"/>
        <v>27.9</v>
      </c>
      <c r="N24" s="825">
        <v>6</v>
      </c>
      <c r="O24" s="824">
        <v>43783</v>
      </c>
      <c r="P24" s="866">
        <f>6*3+7*(28.4286)</f>
        <v>217.00020000000001</v>
      </c>
      <c r="Q24" s="845">
        <f t="shared" si="6"/>
        <v>930.00085714285717</v>
      </c>
      <c r="R24" s="844">
        <f t="shared" si="7"/>
        <v>112</v>
      </c>
      <c r="S24" s="843">
        <f t="shared" si="8"/>
        <v>43894</v>
      </c>
      <c r="T24" s="842">
        <f t="shared" si="9"/>
        <v>28.428599999999999</v>
      </c>
      <c r="U24" s="841"/>
      <c r="V24" s="148"/>
      <c r="W24" s="840">
        <f t="shared" si="10"/>
        <v>852.85799999999995</v>
      </c>
      <c r="X24" s="839">
        <f t="shared" si="11"/>
        <v>76.75721999999999</v>
      </c>
      <c r="Y24" s="839">
        <f t="shared" si="12"/>
        <v>929.61521999999991</v>
      </c>
    </row>
    <row r="25" spans="1:26" s="781" customFormat="1" ht="9" customHeight="1">
      <c r="A25" s="797"/>
      <c r="B25" s="796"/>
      <c r="C25" s="795"/>
      <c r="D25" s="1324" t="s">
        <v>878</v>
      </c>
      <c r="E25" s="1324"/>
      <c r="F25" s="1324"/>
      <c r="G25" s="794"/>
      <c r="H25" s="793">
        <f>SUM(H14:H24)</f>
        <v>127</v>
      </c>
      <c r="I25" s="792">
        <f>SUM(I14:I17)</f>
        <v>0</v>
      </c>
      <c r="J25" s="792">
        <f>SUM(J14:J17)</f>
        <v>215.62499999999997</v>
      </c>
      <c r="K25" s="792">
        <f>SUM(K14:K17)</f>
        <v>155.82999999999998</v>
      </c>
      <c r="L25" s="792">
        <f>SUM(L14:L17)</f>
        <v>100</v>
      </c>
      <c r="M25" s="791"/>
      <c r="N25" s="790"/>
      <c r="O25" s="789"/>
      <c r="P25" s="788">
        <f>SUM(P14:P17)</f>
        <v>1117.0999999999999</v>
      </c>
      <c r="Q25" s="788">
        <f>SUM(Q14:Q17)</f>
        <v>4787.5714285714275</v>
      </c>
      <c r="R25" s="787"/>
      <c r="S25" s="786"/>
      <c r="T25" s="785"/>
      <c r="U25" s="784"/>
      <c r="V25" s="783"/>
      <c r="W25" s="782"/>
    </row>
    <row r="26" spans="1:26" ht="15.75">
      <c r="B26" s="808"/>
      <c r="C26" s="865" t="s">
        <v>877</v>
      </c>
      <c r="D26" s="863"/>
      <c r="E26" s="863"/>
      <c r="F26" s="863"/>
      <c r="G26" s="864"/>
      <c r="H26" s="863"/>
      <c r="I26" s="863"/>
      <c r="J26" s="862" t="s">
        <v>876</v>
      </c>
      <c r="K26" s="1325">
        <f>SUM(M28:M31)</f>
        <v>724.2</v>
      </c>
      <c r="L26" s="1325"/>
      <c r="M26" s="1326"/>
      <c r="N26" s="861"/>
      <c r="O26" s="860" t="str">
        <f>+P1</f>
        <v>0AB78</v>
      </c>
      <c r="P26" s="859" t="s">
        <v>875</v>
      </c>
      <c r="Q26" s="858">
        <v>750</v>
      </c>
      <c r="S26" s="805"/>
      <c r="T26" s="804"/>
      <c r="U26" s="803"/>
      <c r="W26" s="857"/>
    </row>
    <row r="27" spans="1:26" ht="12" customHeight="1">
      <c r="B27" s="808"/>
      <c r="C27" s="856" t="s">
        <v>874</v>
      </c>
      <c r="E27" s="854" t="s">
        <v>873</v>
      </c>
      <c r="F27" s="854" t="s">
        <v>872</v>
      </c>
      <c r="G27" s="855" t="s">
        <v>871</v>
      </c>
      <c r="H27" s="854" t="s">
        <v>870</v>
      </c>
      <c r="I27" s="854" t="s">
        <v>869</v>
      </c>
      <c r="J27" s="854" t="s">
        <v>868</v>
      </c>
      <c r="K27" s="854" t="s">
        <v>867</v>
      </c>
      <c r="L27" s="854" t="s">
        <v>866</v>
      </c>
      <c r="M27" s="854" t="s">
        <v>865</v>
      </c>
      <c r="N27" s="853" t="s">
        <v>864</v>
      </c>
      <c r="P27" s="852" t="s">
        <v>863</v>
      </c>
      <c r="Q27" s="851" t="s">
        <v>862</v>
      </c>
      <c r="S27" s="805"/>
      <c r="T27" s="850" t="s">
        <v>861</v>
      </c>
      <c r="U27" s="803"/>
    </row>
    <row r="28" spans="1:26" s="737" customFormat="1">
      <c r="A28" s="837">
        <v>13</v>
      </c>
      <c r="B28" s="835" t="s">
        <v>860</v>
      </c>
      <c r="C28" s="849" t="s">
        <v>534</v>
      </c>
      <c r="D28" s="849"/>
      <c r="E28" s="833">
        <f>+Q28/30</f>
        <v>43.466666666666661</v>
      </c>
      <c r="F28" s="848">
        <f t="shared" ref="F28:F31" si="14">+E28/8</f>
        <v>5.4333333333333327</v>
      </c>
      <c r="G28" s="831">
        <v>5</v>
      </c>
      <c r="H28" s="831">
        <v>2</v>
      </c>
      <c r="I28" s="829">
        <f>(E28*G28)+(E28/6*G28)</f>
        <v>253.55555555555554</v>
      </c>
      <c r="J28" s="828">
        <f>+F28*H28</f>
        <v>10.866666666666665</v>
      </c>
      <c r="K28" s="827"/>
      <c r="L28" s="811">
        <f>+N28*$N$3</f>
        <v>20</v>
      </c>
      <c r="M28" s="826">
        <f>ROUND((L28+K28+J28+I28),1)</f>
        <v>284.39999999999998</v>
      </c>
      <c r="N28" s="847">
        <v>5</v>
      </c>
      <c r="O28" s="824">
        <v>43307</v>
      </c>
      <c r="P28" s="846">
        <f>(1400-96)/30*7</f>
        <v>304.26666666666665</v>
      </c>
      <c r="Q28" s="845">
        <f>+P28/7*30</f>
        <v>1303.9999999999998</v>
      </c>
      <c r="R28" s="844">
        <f t="shared" ref="R28:R31" si="15">1+$K$2-O28</f>
        <v>588</v>
      </c>
      <c r="S28" s="843">
        <f t="shared" si="8"/>
        <v>43894</v>
      </c>
      <c r="T28" s="842">
        <f t="shared" ref="T28:T31" si="16">(E28*7-18)/7</f>
        <v>40.895238095238092</v>
      </c>
      <c r="U28" s="841">
        <v>38365</v>
      </c>
      <c r="V28" s="148"/>
      <c r="W28" s="840">
        <f t="shared" ref="W28:W31" si="17">+T28*30</f>
        <v>1226.8571428571427</v>
      </c>
      <c r="X28" s="839">
        <f t="shared" ref="X28:X31" si="18">+W28*0.09</f>
        <v>110.41714285714284</v>
      </c>
      <c r="Y28" s="839">
        <f t="shared" ref="Y28:Y31" si="19">+X28+W28</f>
        <v>1337.2742857142855</v>
      </c>
      <c r="Z28" s="838">
        <f>6*3+7*38.5</f>
        <v>287.5</v>
      </c>
    </row>
    <row r="29" spans="1:26" s="814" customFormat="1">
      <c r="A29" s="836">
        <v>14</v>
      </c>
      <c r="B29" s="835" t="s">
        <v>855</v>
      </c>
      <c r="C29" s="737" t="s">
        <v>854</v>
      </c>
      <c r="D29" s="834"/>
      <c r="E29" s="833">
        <v>31</v>
      </c>
      <c r="F29" s="832">
        <f t="shared" si="14"/>
        <v>3.875</v>
      </c>
      <c r="G29" s="831">
        <v>6</v>
      </c>
      <c r="H29" s="830">
        <v>2</v>
      </c>
      <c r="I29" s="829">
        <f>+G29*E29</f>
        <v>186</v>
      </c>
      <c r="J29" s="828">
        <f>+F29*H29</f>
        <v>7.75</v>
      </c>
      <c r="K29" s="827"/>
      <c r="L29" s="811">
        <f>+N29*$N$3</f>
        <v>24</v>
      </c>
      <c r="M29" s="826">
        <f>ROUND(SUM(I29:L29),1)</f>
        <v>217.8</v>
      </c>
      <c r="N29" s="825">
        <v>6</v>
      </c>
      <c r="O29" s="824">
        <v>43776</v>
      </c>
      <c r="P29" s="823">
        <f>+E29*6</f>
        <v>186</v>
      </c>
      <c r="Q29" s="822">
        <f>+E29*30</f>
        <v>930</v>
      </c>
      <c r="R29" s="821">
        <f t="shared" si="15"/>
        <v>119</v>
      </c>
      <c r="S29" s="820">
        <f t="shared" si="8"/>
        <v>43894</v>
      </c>
      <c r="T29" s="819">
        <f t="shared" si="16"/>
        <v>28.428571428571427</v>
      </c>
      <c r="U29" s="818"/>
      <c r="V29" s="817"/>
      <c r="W29" s="816">
        <f t="shared" si="17"/>
        <v>852.85714285714278</v>
      </c>
      <c r="X29" s="815">
        <f t="shared" si="18"/>
        <v>76.757142857142853</v>
      </c>
      <c r="Y29" s="815">
        <f t="shared" si="19"/>
        <v>929.61428571428564</v>
      </c>
    </row>
    <row r="30" spans="1:26" s="814" customFormat="1">
      <c r="A30" s="992" t="s">
        <v>959</v>
      </c>
      <c r="B30" s="835" t="s">
        <v>956</v>
      </c>
      <c r="C30" s="737" t="s">
        <v>957</v>
      </c>
      <c r="D30" s="834"/>
      <c r="E30" s="833">
        <v>33</v>
      </c>
      <c r="F30" s="832">
        <f t="shared" si="14"/>
        <v>4.125</v>
      </c>
      <c r="G30" s="831">
        <v>6</v>
      </c>
      <c r="H30" s="830">
        <v>0</v>
      </c>
      <c r="I30" s="829">
        <f>+G30*E30</f>
        <v>198</v>
      </c>
      <c r="J30" s="828">
        <f>+F30*H30</f>
        <v>0</v>
      </c>
      <c r="K30" s="827"/>
      <c r="L30" s="811">
        <f>+N30*$N$3</f>
        <v>24</v>
      </c>
      <c r="M30" s="826">
        <f>ROUND(SUM(I30:L30),1)</f>
        <v>222</v>
      </c>
      <c r="N30" s="825">
        <v>6</v>
      </c>
      <c r="O30" s="824">
        <v>43851</v>
      </c>
      <c r="P30" s="823">
        <f>+E30*6</f>
        <v>198</v>
      </c>
      <c r="Q30" s="822">
        <f>+E30*30</f>
        <v>990</v>
      </c>
      <c r="R30" s="821">
        <f t="shared" si="15"/>
        <v>44</v>
      </c>
      <c r="S30" s="820">
        <f t="shared" si="8"/>
        <v>43894</v>
      </c>
      <c r="T30" s="819">
        <f t="shared" si="16"/>
        <v>30.428571428571427</v>
      </c>
      <c r="U30" s="818"/>
      <c r="V30" s="817"/>
      <c r="W30" s="816">
        <f t="shared" si="17"/>
        <v>912.85714285714278</v>
      </c>
      <c r="X30" s="815">
        <f t="shared" si="18"/>
        <v>82.157142857142844</v>
      </c>
      <c r="Y30" s="815">
        <f t="shared" si="19"/>
        <v>995.01428571428562</v>
      </c>
    </row>
    <row r="31" spans="1:26" s="814" customFormat="1">
      <c r="A31" s="797"/>
      <c r="B31" s="835"/>
      <c r="C31" s="737"/>
      <c r="D31" s="834"/>
      <c r="E31" s="993">
        <v>31</v>
      </c>
      <c r="F31" s="994">
        <f t="shared" si="14"/>
        <v>3.875</v>
      </c>
      <c r="G31" s="995"/>
      <c r="H31" s="830"/>
      <c r="I31" s="829">
        <f t="shared" ref="I31" si="20">+G31*E31</f>
        <v>0</v>
      </c>
      <c r="J31" s="828">
        <f t="shared" ref="J31" si="21">+F31*H31</f>
        <v>0</v>
      </c>
      <c r="K31" s="827"/>
      <c r="L31" s="811">
        <f t="shared" ref="L31" si="22">+N31*$N$3</f>
        <v>0</v>
      </c>
      <c r="M31" s="826">
        <f t="shared" ref="M31" si="23">ROUND(SUM(I31:L31),1)</f>
        <v>0</v>
      </c>
      <c r="N31" s="995"/>
      <c r="O31" s="824">
        <v>43851</v>
      </c>
      <c r="P31" s="823">
        <f>+E31*6</f>
        <v>186</v>
      </c>
      <c r="Q31" s="822">
        <f>+E31*30</f>
        <v>930</v>
      </c>
      <c r="R31" s="821">
        <f t="shared" si="15"/>
        <v>44</v>
      </c>
      <c r="S31" s="820">
        <f t="shared" si="8"/>
        <v>43894</v>
      </c>
      <c r="T31" s="819">
        <f t="shared" si="16"/>
        <v>28.428571428571427</v>
      </c>
      <c r="U31" s="818"/>
      <c r="V31" s="817"/>
      <c r="W31" s="816">
        <f t="shared" si="17"/>
        <v>852.85714285714278</v>
      </c>
      <c r="X31" s="815">
        <f t="shared" si="18"/>
        <v>76.757142857142853</v>
      </c>
      <c r="Y31" s="815">
        <f t="shared" si="19"/>
        <v>929.61428571428564</v>
      </c>
    </row>
    <row r="32" spans="1:26" s="781" customFormat="1" ht="9" customHeight="1">
      <c r="A32" s="797"/>
      <c r="B32" s="796"/>
      <c r="C32" s="795"/>
      <c r="D32" s="1324"/>
      <c r="E32" s="1324"/>
      <c r="F32" s="1324"/>
      <c r="G32" s="794"/>
      <c r="H32" s="793">
        <f>SUM(H28:H31)</f>
        <v>4</v>
      </c>
      <c r="I32" s="792"/>
      <c r="J32" s="792"/>
      <c r="K32" s="792"/>
      <c r="L32" s="792"/>
      <c r="M32" s="791">
        <f>+H25+H32</f>
        <v>131</v>
      </c>
      <c r="N32" s="790">
        <f>SUM(N14:N31)</f>
        <v>88</v>
      </c>
      <c r="O32" s="789" t="s">
        <v>853</v>
      </c>
      <c r="P32" s="788"/>
      <c r="Q32" s="788">
        <v>1232.1400000000001</v>
      </c>
      <c r="R32" s="787"/>
      <c r="S32" s="786"/>
      <c r="T32" s="785"/>
      <c r="U32" s="784"/>
      <c r="V32" s="783"/>
      <c r="W32" s="782" t="e">
        <f>+#REF!/7</f>
        <v>#REF!</v>
      </c>
    </row>
    <row r="33" spans="1:23" ht="15">
      <c r="B33" s="808"/>
      <c r="F33" s="813" t="s">
        <v>852</v>
      </c>
      <c r="G33" s="812"/>
      <c r="H33" s="1327">
        <f>+K12+K26+K3</f>
        <v>2480.2000000000003</v>
      </c>
      <c r="I33" s="1328"/>
      <c r="L33" s="811"/>
      <c r="O33" s="810">
        <f>INT(M32+N32)</f>
        <v>219</v>
      </c>
      <c r="P33" s="809"/>
      <c r="Q33" s="806"/>
      <c r="R33" s="805"/>
      <c r="S33" s="804"/>
      <c r="T33" s="798"/>
      <c r="U33" s="803"/>
      <c r="W33" s="1" t="e">
        <f>+W32*30</f>
        <v>#REF!</v>
      </c>
    </row>
    <row r="34" spans="1:23" ht="5.0999999999999996" customHeight="1" thickBot="1">
      <c r="B34" s="808"/>
      <c r="P34" s="807"/>
      <c r="Q34" s="806"/>
      <c r="R34" s="805"/>
      <c r="S34" s="804"/>
      <c r="T34" s="798"/>
      <c r="U34" s="803"/>
    </row>
    <row r="35" spans="1:23" ht="18.75" thickBot="1">
      <c r="B35" s="802" t="s">
        <v>851</v>
      </c>
      <c r="C35" s="800"/>
      <c r="D35" s="1329">
        <f>K26+K12+K3</f>
        <v>2480.2000000000003</v>
      </c>
      <c r="E35" s="1330"/>
      <c r="F35" s="801" t="s">
        <v>850</v>
      </c>
      <c r="G35" s="800"/>
      <c r="H35" s="1331">
        <f>+K54</f>
        <v>2427.81</v>
      </c>
      <c r="I35" s="1332"/>
      <c r="J35" s="799" t="s">
        <v>849</v>
      </c>
      <c r="K35" s="503"/>
      <c r="L35" s="1333">
        <f>+H35+D35</f>
        <v>4908.01</v>
      </c>
      <c r="M35" s="1334"/>
      <c r="O35" s="12">
        <f>+D35-H33</f>
        <v>0</v>
      </c>
      <c r="R35" s="150"/>
      <c r="S35" s="798"/>
      <c r="T35" s="798"/>
      <c r="U35" s="150"/>
    </row>
    <row r="36" spans="1:23" s="781" customFormat="1" ht="5.0999999999999996" customHeight="1" thickBot="1">
      <c r="A36" s="797"/>
      <c r="B36" s="796"/>
      <c r="C36" s="795"/>
      <c r="D36" s="1324"/>
      <c r="E36" s="1324"/>
      <c r="F36" s="1324"/>
      <c r="G36" s="794"/>
      <c r="H36" s="793"/>
      <c r="I36" s="792"/>
      <c r="J36" s="792"/>
      <c r="K36" s="792"/>
      <c r="L36" s="792"/>
      <c r="M36" s="791"/>
      <c r="N36" s="790"/>
      <c r="O36" s="789"/>
      <c r="P36" s="788"/>
      <c r="Q36" s="788"/>
      <c r="R36" s="787"/>
      <c r="S36" s="786"/>
      <c r="T36" s="785"/>
      <c r="U36" s="784"/>
      <c r="V36" s="783"/>
      <c r="W36" s="782"/>
    </row>
    <row r="37" spans="1:23" s="737" customFormat="1" outlineLevel="1">
      <c r="A37" s="735"/>
      <c r="B37" s="780"/>
      <c r="C37" s="779" t="s">
        <v>848</v>
      </c>
      <c r="D37" s="778"/>
      <c r="E37" s="778"/>
      <c r="F37" s="778"/>
      <c r="G37" s="756" t="s">
        <v>847</v>
      </c>
      <c r="H37" s="755" t="s">
        <v>948</v>
      </c>
      <c r="I37" s="755"/>
      <c r="J37" s="755"/>
      <c r="K37" s="755"/>
      <c r="L37" s="777"/>
      <c r="M37" s="738"/>
      <c r="N37" s="776"/>
      <c r="O37" s="775">
        <v>500</v>
      </c>
      <c r="P37" s="774">
        <v>1</v>
      </c>
      <c r="Q37" s="773" t="s">
        <v>846</v>
      </c>
    </row>
    <row r="38" spans="1:23" s="737" customFormat="1" outlineLevel="1">
      <c r="A38" s="735"/>
      <c r="B38" s="747"/>
      <c r="C38" s="767" t="s">
        <v>845</v>
      </c>
      <c r="D38" s="772" t="s">
        <v>1013</v>
      </c>
      <c r="E38" s="771"/>
      <c r="F38" s="771"/>
      <c r="G38" s="756" t="s">
        <v>844</v>
      </c>
      <c r="H38" s="770" t="s">
        <v>948</v>
      </c>
      <c r="I38" s="770"/>
      <c r="J38" s="770"/>
      <c r="K38" s="770"/>
      <c r="L38" s="742"/>
      <c r="M38" s="738"/>
      <c r="N38" s="764"/>
      <c r="O38" s="769">
        <f>+O37/7</f>
        <v>71.428571428571431</v>
      </c>
      <c r="P38" s="768">
        <f>+O38*P37</f>
        <v>71.428571428571431</v>
      </c>
      <c r="Q38" s="714"/>
    </row>
    <row r="39" spans="1:23" s="737" customFormat="1" ht="13.5" outlineLevel="1" thickBot="1">
      <c r="A39" s="735"/>
      <c r="B39" s="747"/>
      <c r="C39" s="767" t="s">
        <v>843</v>
      </c>
      <c r="D39" s="757" t="s">
        <v>1012</v>
      </c>
      <c r="E39" s="756" t="s">
        <v>842</v>
      </c>
      <c r="F39" s="760">
        <v>43924</v>
      </c>
      <c r="G39" s="766" t="s">
        <v>841</v>
      </c>
      <c r="H39" s="765">
        <v>2020</v>
      </c>
      <c r="I39" s="750"/>
      <c r="J39" s="750"/>
      <c r="K39" s="750"/>
      <c r="L39" s="742"/>
      <c r="M39" s="1"/>
      <c r="N39" s="764"/>
      <c r="O39" s="763">
        <f>+O38/6</f>
        <v>11.904761904761905</v>
      </c>
      <c r="P39" s="762">
        <f>+O39*P37</f>
        <v>11.904761904761905</v>
      </c>
      <c r="Q39" s="761">
        <f>+P39+P38</f>
        <v>83.333333333333343</v>
      </c>
      <c r="S39" s="1"/>
    </row>
    <row r="40" spans="1:23" s="737" customFormat="1" outlineLevel="1">
      <c r="A40" s="735"/>
      <c r="B40" s="747"/>
      <c r="C40" s="758" t="s">
        <v>840</v>
      </c>
      <c r="D40" s="757" t="s">
        <v>950</v>
      </c>
      <c r="E40" s="757"/>
      <c r="F40" s="757"/>
      <c r="G40" s="756" t="s">
        <v>839</v>
      </c>
      <c r="H40" s="759" t="s">
        <v>799</v>
      </c>
      <c r="I40" s="756" t="s">
        <v>838</v>
      </c>
      <c r="J40" s="760">
        <v>43985</v>
      </c>
      <c r="K40" s="750"/>
      <c r="L40" s="742"/>
      <c r="M40" s="1"/>
      <c r="N40" s="764"/>
    </row>
    <row r="41" spans="1:23" s="737" customFormat="1" outlineLevel="1">
      <c r="A41" s="735"/>
      <c r="B41" s="747"/>
      <c r="C41" s="758" t="s">
        <v>837</v>
      </c>
      <c r="D41" s="757" t="s">
        <v>949</v>
      </c>
      <c r="E41" s="757"/>
      <c r="F41" s="757"/>
      <c r="G41" s="756" t="s">
        <v>836</v>
      </c>
      <c r="H41" s="755" t="s">
        <v>948</v>
      </c>
      <c r="I41" s="756" t="s">
        <v>835</v>
      </c>
      <c r="J41" s="755" t="s">
        <v>947</v>
      </c>
      <c r="K41" s="755"/>
      <c r="L41" s="742"/>
      <c r="M41" s="1"/>
      <c r="N41" s="764"/>
      <c r="O41" s="736"/>
    </row>
    <row r="42" spans="1:23" s="737" customFormat="1" ht="17.25" outlineLevel="1" thickBot="1">
      <c r="A42" s="735"/>
      <c r="B42" s="747"/>
      <c r="C42" s="754" t="s">
        <v>834</v>
      </c>
      <c r="D42" s="754" t="s">
        <v>833</v>
      </c>
      <c r="E42" s="754"/>
      <c r="F42" s="754"/>
      <c r="G42" s="753" t="s">
        <v>832</v>
      </c>
      <c r="H42" s="753" t="s">
        <v>831</v>
      </c>
      <c r="I42" s="753" t="s">
        <v>830</v>
      </c>
      <c r="J42" s="753" t="s">
        <v>829</v>
      </c>
      <c r="K42" s="753" t="s">
        <v>828</v>
      </c>
      <c r="L42" s="742"/>
      <c r="M42" s="1"/>
      <c r="O42" s="736"/>
    </row>
    <row r="43" spans="1:23" outlineLevel="1">
      <c r="B43" s="747"/>
      <c r="C43" s="751" t="s">
        <v>946</v>
      </c>
      <c r="D43" s="750" t="s">
        <v>945</v>
      </c>
      <c r="E43" s="750"/>
      <c r="F43" s="750"/>
      <c r="G43" s="749">
        <v>43471</v>
      </c>
      <c r="H43" s="986">
        <v>31</v>
      </c>
      <c r="I43" s="986">
        <v>235</v>
      </c>
      <c r="J43" s="986">
        <v>26.67</v>
      </c>
      <c r="K43" s="986">
        <v>208.33</v>
      </c>
      <c r="L43" s="742"/>
      <c r="N43" s="737"/>
      <c r="O43" s="736"/>
      <c r="P43" s="737"/>
      <c r="Q43" s="737"/>
      <c r="R43" s="737"/>
      <c r="S43" s="737"/>
      <c r="T43" s="737"/>
    </row>
    <row r="44" spans="1:23" s="737" customFormat="1" outlineLevel="1">
      <c r="A44" s="735"/>
      <c r="B44" s="747"/>
      <c r="C44" s="751" t="s">
        <v>944</v>
      </c>
      <c r="D44" s="750" t="s">
        <v>943</v>
      </c>
      <c r="E44" s="750"/>
      <c r="F44" s="750"/>
      <c r="G44" s="749">
        <v>43473</v>
      </c>
      <c r="H44" s="986">
        <v>31</v>
      </c>
      <c r="I44" s="986">
        <v>235</v>
      </c>
      <c r="J44" s="986">
        <v>26.67</v>
      </c>
      <c r="K44" s="986">
        <v>208.33</v>
      </c>
      <c r="L44" s="742"/>
      <c r="M44" s="1"/>
      <c r="O44" s="736"/>
    </row>
    <row r="45" spans="1:23" s="737" customFormat="1" outlineLevel="1">
      <c r="A45" s="735"/>
      <c r="B45" s="747"/>
      <c r="C45" s="751" t="s">
        <v>942</v>
      </c>
      <c r="D45" s="750" t="s">
        <v>941</v>
      </c>
      <c r="E45" s="750"/>
      <c r="F45" s="750"/>
      <c r="G45" s="749">
        <v>42005</v>
      </c>
      <c r="H45" s="986">
        <v>33.799999999999997</v>
      </c>
      <c r="I45" s="986">
        <v>254.6</v>
      </c>
      <c r="J45" s="986">
        <v>33.200000000000003</v>
      </c>
      <c r="K45" s="986">
        <v>221.4</v>
      </c>
      <c r="L45" s="742"/>
      <c r="M45" s="1"/>
      <c r="O45" s="736"/>
    </row>
    <row r="46" spans="1:23" s="737" customFormat="1" ht="12" outlineLevel="1">
      <c r="A46" s="735"/>
      <c r="B46" s="747"/>
      <c r="C46" s="751" t="s">
        <v>940</v>
      </c>
      <c r="D46" s="750" t="s">
        <v>939</v>
      </c>
      <c r="E46" s="750"/>
      <c r="F46" s="750"/>
      <c r="G46" s="749">
        <v>43111</v>
      </c>
      <c r="H46" s="986">
        <v>31</v>
      </c>
      <c r="I46" s="986">
        <v>235</v>
      </c>
      <c r="J46" s="986">
        <v>27.09</v>
      </c>
      <c r="K46" s="986">
        <v>207.91</v>
      </c>
      <c r="L46" s="742"/>
      <c r="M46" s="736"/>
      <c r="O46" s="736"/>
    </row>
    <row r="47" spans="1:23" s="737" customFormat="1" ht="12" outlineLevel="1">
      <c r="A47" s="735"/>
      <c r="B47" s="747"/>
      <c r="C47" s="751" t="s">
        <v>967</v>
      </c>
      <c r="D47" s="750" t="s">
        <v>966</v>
      </c>
      <c r="E47" s="750"/>
      <c r="F47" s="750"/>
      <c r="G47" s="749" t="s">
        <v>963</v>
      </c>
      <c r="H47" s="986">
        <v>31</v>
      </c>
      <c r="I47" s="986">
        <v>235</v>
      </c>
      <c r="J47" s="986">
        <v>26.67</v>
      </c>
      <c r="K47" s="986">
        <v>208.33</v>
      </c>
      <c r="L47" s="742"/>
      <c r="M47" s="736"/>
      <c r="O47" s="736"/>
    </row>
    <row r="48" spans="1:23" s="737" customFormat="1" ht="12" outlineLevel="1">
      <c r="A48" s="735"/>
      <c r="B48" s="747"/>
      <c r="C48" s="751" t="s">
        <v>938</v>
      </c>
      <c r="D48" s="750" t="s">
        <v>937</v>
      </c>
      <c r="E48" s="750"/>
      <c r="F48" s="750"/>
      <c r="G48" s="749">
        <v>43111</v>
      </c>
      <c r="H48" s="986">
        <v>31</v>
      </c>
      <c r="I48" s="986">
        <v>235</v>
      </c>
      <c r="J48" s="986">
        <v>27.09</v>
      </c>
      <c r="K48" s="986">
        <v>207.91</v>
      </c>
      <c r="L48" s="742"/>
      <c r="M48" s="736"/>
      <c r="O48" s="736"/>
    </row>
    <row r="49" spans="1:21" s="737" customFormat="1" ht="12" outlineLevel="1">
      <c r="A49" s="735"/>
      <c r="B49" s="747"/>
      <c r="C49" s="751" t="s">
        <v>936</v>
      </c>
      <c r="D49" s="750" t="s">
        <v>935</v>
      </c>
      <c r="E49" s="750"/>
      <c r="F49" s="750"/>
      <c r="G49" s="749" t="s">
        <v>934</v>
      </c>
      <c r="H49" s="986">
        <v>31</v>
      </c>
      <c r="I49" s="986">
        <v>235</v>
      </c>
      <c r="J49" s="986">
        <v>27.09</v>
      </c>
      <c r="K49" s="986">
        <v>207.91</v>
      </c>
      <c r="L49" s="742"/>
      <c r="M49" s="736"/>
      <c r="O49" s="736"/>
    </row>
    <row r="50" spans="1:21" s="737" customFormat="1" ht="12" outlineLevel="1">
      <c r="A50" s="735"/>
      <c r="B50" s="747"/>
      <c r="C50" s="751" t="s">
        <v>973</v>
      </c>
      <c r="D50" s="750" t="s">
        <v>974</v>
      </c>
      <c r="E50" s="750"/>
      <c r="F50" s="750"/>
      <c r="G50" s="749">
        <v>42744</v>
      </c>
      <c r="H50" s="986">
        <v>38.5</v>
      </c>
      <c r="I50" s="986">
        <v>287.5</v>
      </c>
      <c r="J50" s="986">
        <v>37.49</v>
      </c>
      <c r="K50" s="986">
        <v>250.01</v>
      </c>
      <c r="L50" s="742"/>
      <c r="M50" s="736"/>
      <c r="O50" s="736"/>
    </row>
    <row r="51" spans="1:21" s="737" customFormat="1" ht="12" outlineLevel="1">
      <c r="A51" s="735"/>
      <c r="B51" s="747"/>
      <c r="C51" s="751" t="s">
        <v>933</v>
      </c>
      <c r="D51" s="750" t="s">
        <v>932</v>
      </c>
      <c r="E51" s="750"/>
      <c r="F51" s="750"/>
      <c r="G51" s="749">
        <v>42005</v>
      </c>
      <c r="H51" s="986">
        <v>38.5</v>
      </c>
      <c r="I51" s="986">
        <v>287.5</v>
      </c>
      <c r="J51" s="986">
        <v>37.380000000000003</v>
      </c>
      <c r="K51" s="986">
        <v>250.12</v>
      </c>
      <c r="L51" s="742"/>
      <c r="M51" s="736"/>
      <c r="O51" s="736"/>
    </row>
    <row r="52" spans="1:21" s="737" customFormat="1" ht="12" outlineLevel="1">
      <c r="A52" s="735"/>
      <c r="B52" s="747"/>
      <c r="C52" s="751" t="s">
        <v>965</v>
      </c>
      <c r="D52" s="750" t="s">
        <v>964</v>
      </c>
      <c r="E52" s="750"/>
      <c r="F52" s="750"/>
      <c r="G52" s="749" t="s">
        <v>963</v>
      </c>
      <c r="H52" s="986">
        <v>31</v>
      </c>
      <c r="I52" s="986">
        <v>235</v>
      </c>
      <c r="J52" s="986">
        <v>27.56</v>
      </c>
      <c r="K52" s="986">
        <v>207.44</v>
      </c>
      <c r="L52" s="742"/>
      <c r="M52" s="736"/>
      <c r="O52" s="736"/>
    </row>
    <row r="53" spans="1:21" s="737" customFormat="1" ht="12" outlineLevel="1">
      <c r="A53" s="735"/>
      <c r="B53" s="747"/>
      <c r="C53" s="751" t="s">
        <v>985</v>
      </c>
      <c r="D53" s="750" t="s">
        <v>984</v>
      </c>
      <c r="E53" s="750"/>
      <c r="F53" s="750"/>
      <c r="G53" s="749">
        <v>42005</v>
      </c>
      <c r="H53" s="986">
        <v>38.5</v>
      </c>
      <c r="I53" s="986">
        <v>287.5</v>
      </c>
      <c r="J53" s="986">
        <v>37.380000000000003</v>
      </c>
      <c r="K53" s="986">
        <v>250.12</v>
      </c>
      <c r="L53" s="742"/>
      <c r="M53" s="736"/>
      <c r="O53" s="736"/>
    </row>
    <row r="54" spans="1:21" s="737" customFormat="1" ht="12" outlineLevel="1">
      <c r="A54" s="735"/>
      <c r="B54" s="747"/>
      <c r="C54" s="746"/>
      <c r="D54" s="745"/>
      <c r="E54" s="745"/>
      <c r="F54" s="745"/>
      <c r="G54" s="744"/>
      <c r="H54" s="985">
        <f>SUM(H43:H53)</f>
        <v>366.3</v>
      </c>
      <c r="I54" s="985">
        <f>SUM(I43:I53)</f>
        <v>2762.1</v>
      </c>
      <c r="J54" s="985">
        <f>SUM(J43:J53)</f>
        <v>334.29</v>
      </c>
      <c r="K54" s="985">
        <f>SUM(K43:K53)</f>
        <v>2427.81</v>
      </c>
      <c r="L54" s="742"/>
      <c r="M54" s="736"/>
      <c r="O54" s="736"/>
    </row>
    <row r="55" spans="1:21" s="737" customFormat="1" ht="12" outlineLevel="1">
      <c r="A55" s="735"/>
      <c r="B55" s="741"/>
      <c r="C55" s="740"/>
      <c r="D55" s="740"/>
      <c r="E55" s="740"/>
      <c r="F55" s="740"/>
      <c r="G55" s="740"/>
      <c r="H55" s="740"/>
      <c r="I55" s="740"/>
      <c r="J55" s="740"/>
      <c r="K55" s="740"/>
      <c r="L55" s="739"/>
      <c r="M55" s="738"/>
      <c r="O55" s="736"/>
    </row>
    <row r="56" spans="1:21" s="737" customFormat="1" ht="12" outlineLevel="1">
      <c r="A56" s="735"/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O56" s="736"/>
      <c r="U56" s="738"/>
    </row>
    <row r="57" spans="1:21" s="737" customFormat="1" ht="12" outlineLevel="1">
      <c r="A57" s="735"/>
      <c r="B57" s="738"/>
      <c r="C57" s="738"/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O57" s="736"/>
    </row>
    <row r="58" spans="1:21" s="737" customFormat="1" ht="12" outlineLevel="1">
      <c r="A58" s="735"/>
      <c r="B58" s="738"/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O58" s="736"/>
    </row>
    <row r="59" spans="1:21" s="737" customFormat="1" outlineLevel="1">
      <c r="A59" s="735"/>
      <c r="B59" s="1002"/>
      <c r="C59" s="943"/>
      <c r="D59" s="943"/>
      <c r="E59" s="1003"/>
      <c r="F59" s="832"/>
      <c r="G59" s="1004"/>
      <c r="H59" s="1005"/>
      <c r="I59" s="829"/>
      <c r="J59" s="829"/>
      <c r="K59" s="1006"/>
      <c r="L59" s="1007"/>
      <c r="M59" s="826"/>
      <c r="N59" s="1008"/>
      <c r="O59" s="736"/>
    </row>
    <row r="60" spans="1:21" s="737" customFormat="1" outlineLevel="1">
      <c r="A60" s="735"/>
      <c r="B60" s="1002"/>
      <c r="C60" s="943"/>
      <c r="D60" s="943"/>
      <c r="E60" s="1003"/>
      <c r="F60" s="832"/>
      <c r="G60" s="1004"/>
      <c r="H60" s="1005"/>
      <c r="I60" s="829"/>
      <c r="J60" s="829"/>
      <c r="K60" s="1006"/>
      <c r="L60" s="1007"/>
      <c r="M60" s="826"/>
      <c r="N60" s="1008"/>
      <c r="O60" s="736"/>
    </row>
    <row r="61" spans="1:21" s="737" customFormat="1" outlineLevel="1">
      <c r="A61" s="735"/>
      <c r="B61" s="1009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736"/>
    </row>
    <row r="62" spans="1:21">
      <c r="B62" s="1009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736"/>
      <c r="P62" s="737"/>
      <c r="Q62" s="737"/>
      <c r="R62" s="737"/>
      <c r="S62" s="737"/>
      <c r="T62" s="737"/>
    </row>
    <row r="63" spans="1:21">
      <c r="B63" s="1002"/>
      <c r="C63" s="738"/>
      <c r="D63" s="1010"/>
      <c r="E63" s="1003"/>
      <c r="F63" s="832"/>
      <c r="G63" s="1004"/>
      <c r="H63" s="1005"/>
      <c r="I63" s="829"/>
      <c r="J63" s="829"/>
      <c r="K63" s="1011"/>
      <c r="L63" s="1007"/>
      <c r="M63" s="826"/>
      <c r="N63" s="1008"/>
      <c r="O63" s="736"/>
      <c r="P63" s="736"/>
    </row>
    <row r="64" spans="1:21">
      <c r="B64" s="1002"/>
      <c r="C64" s="738"/>
      <c r="D64" s="1010"/>
      <c r="E64" s="1003"/>
      <c r="F64" s="832"/>
      <c r="G64" s="1004"/>
      <c r="H64" s="1005"/>
      <c r="I64" s="829"/>
      <c r="J64" s="829"/>
      <c r="K64" s="1011"/>
      <c r="L64" s="1007"/>
      <c r="M64" s="826"/>
      <c r="N64" s="1008"/>
      <c r="O64" s="736"/>
      <c r="P64" s="736"/>
    </row>
    <row r="65" spans="1:18">
      <c r="B65" s="1009"/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736"/>
      <c r="P65" s="736"/>
    </row>
    <row r="66" spans="1:18" ht="15.75">
      <c r="B66" s="835"/>
      <c r="C66" s="856" t="s">
        <v>874</v>
      </c>
      <c r="E66" s="874" t="s">
        <v>873</v>
      </c>
      <c r="F66" s="854" t="s">
        <v>872</v>
      </c>
      <c r="G66" s="855" t="s">
        <v>871</v>
      </c>
      <c r="H66" s="854" t="s">
        <v>870</v>
      </c>
      <c r="I66" s="854" t="s">
        <v>897</v>
      </c>
      <c r="J66" s="854" t="s">
        <v>868</v>
      </c>
      <c r="K66" s="854" t="s">
        <v>867</v>
      </c>
      <c r="L66" s="854" t="s">
        <v>866</v>
      </c>
      <c r="M66" s="873" t="s">
        <v>865</v>
      </c>
      <c r="N66" s="853" t="s">
        <v>864</v>
      </c>
      <c r="O66" s="736"/>
      <c r="P66" s="736"/>
    </row>
    <row r="67" spans="1:18" s="263" customFormat="1">
      <c r="B67" s="1020" t="s">
        <v>891</v>
      </c>
      <c r="C67" s="1032" t="s">
        <v>1005</v>
      </c>
      <c r="D67" s="1032"/>
      <c r="E67" s="1022">
        <v>41.071428571428569</v>
      </c>
      <c r="F67" s="1033">
        <v>5.1339285714285712</v>
      </c>
      <c r="G67" s="1024"/>
      <c r="H67" s="1025">
        <v>21</v>
      </c>
      <c r="I67" s="1026">
        <v>0</v>
      </c>
      <c r="J67" s="1027">
        <v>107.8125</v>
      </c>
      <c r="K67" s="1017">
        <v>70</v>
      </c>
      <c r="L67" s="1029">
        <v>28</v>
      </c>
      <c r="M67" s="1018">
        <v>205.8</v>
      </c>
      <c r="N67" s="1030">
        <v>7</v>
      </c>
      <c r="O67" s="1031" t="s">
        <v>1007</v>
      </c>
      <c r="P67" s="1031"/>
      <c r="R67" s="1019"/>
    </row>
    <row r="68" spans="1:18">
      <c r="A68" s="1"/>
      <c r="B68" s="835" t="s">
        <v>891</v>
      </c>
      <c r="C68" s="849" t="s">
        <v>1005</v>
      </c>
      <c r="D68" s="849"/>
      <c r="E68" s="833">
        <v>41.071428571428569</v>
      </c>
      <c r="F68" s="848">
        <v>5.1339285714285712</v>
      </c>
      <c r="G68" s="868"/>
      <c r="H68" s="831">
        <v>5</v>
      </c>
      <c r="I68" s="829">
        <v>0</v>
      </c>
      <c r="J68" s="828">
        <v>25.669642857142854</v>
      </c>
      <c r="K68" s="869">
        <v>70</v>
      </c>
      <c r="L68" s="811">
        <v>24</v>
      </c>
      <c r="M68" s="826">
        <v>119.7</v>
      </c>
      <c r="N68" s="847">
        <v>6</v>
      </c>
      <c r="O68" s="736"/>
      <c r="P68" s="736"/>
      <c r="R68" s="1013"/>
    </row>
    <row r="69" spans="1:18">
      <c r="H69" s="1014">
        <f>+H67-H68</f>
        <v>16</v>
      </c>
      <c r="J69" s="828">
        <f>+J67-J68</f>
        <v>82.142857142857139</v>
      </c>
      <c r="L69" s="1013">
        <f>+L67-L68</f>
        <v>4</v>
      </c>
      <c r="M69" s="1012">
        <f>+M68-M67</f>
        <v>-86.100000000000009</v>
      </c>
      <c r="N69" s="1" t="s">
        <v>1008</v>
      </c>
      <c r="O69" s="736"/>
      <c r="P69" s="736"/>
      <c r="R69" s="1013"/>
    </row>
    <row r="70" spans="1:18">
      <c r="M70" s="1012">
        <v>90.1</v>
      </c>
      <c r="O70" s="736"/>
      <c r="P70" s="736"/>
      <c r="R70" s="1013"/>
    </row>
    <row r="71" spans="1:18">
      <c r="M71" s="1015">
        <f>+M70+M69</f>
        <v>3.9999999999999858</v>
      </c>
      <c r="N71" s="1016" t="s">
        <v>1009</v>
      </c>
      <c r="O71" s="736"/>
      <c r="P71" s="736"/>
      <c r="R71" s="1013"/>
    </row>
    <row r="72" spans="1:18">
      <c r="O72" s="736"/>
      <c r="P72" s="736"/>
      <c r="R72" s="1013"/>
    </row>
    <row r="73" spans="1:18">
      <c r="O73" s="736"/>
      <c r="P73" s="736"/>
      <c r="R73" s="1013"/>
    </row>
    <row r="74" spans="1:18">
      <c r="O74" s="736"/>
      <c r="P74" s="736"/>
      <c r="R74" s="1013"/>
    </row>
    <row r="75" spans="1:18">
      <c r="O75" s="736"/>
      <c r="P75" s="736"/>
      <c r="R75" s="1013"/>
    </row>
    <row r="76" spans="1:18">
      <c r="O76" s="736"/>
      <c r="P76" s="736"/>
      <c r="R76" s="1013"/>
    </row>
    <row r="77" spans="1:18">
      <c r="O77" s="736"/>
      <c r="P77" s="736"/>
      <c r="R77" s="1013"/>
    </row>
    <row r="78" spans="1:18">
      <c r="O78" s="736"/>
      <c r="P78" s="736"/>
      <c r="R78" s="1013"/>
    </row>
    <row r="79" spans="1:18">
      <c r="O79" s="736"/>
      <c r="P79" s="736"/>
      <c r="R79" s="1013"/>
    </row>
    <row r="80" spans="1:18">
      <c r="O80" s="736"/>
      <c r="P80" s="736"/>
      <c r="R80" s="1013"/>
    </row>
    <row r="81" spans="1:18">
      <c r="O81" s="736"/>
      <c r="P81" s="736"/>
      <c r="R81" s="1013"/>
    </row>
    <row r="82" spans="1:18">
      <c r="O82" s="736"/>
      <c r="P82" s="736"/>
      <c r="R82" s="1013"/>
    </row>
    <row r="83" spans="1:18" ht="13.5">
      <c r="E83" s="874" t="s">
        <v>873</v>
      </c>
      <c r="F83" s="854" t="s">
        <v>872</v>
      </c>
      <c r="G83" s="855" t="s">
        <v>871</v>
      </c>
      <c r="H83" s="854" t="s">
        <v>870</v>
      </c>
      <c r="I83" s="854" t="s">
        <v>897</v>
      </c>
      <c r="J83" s="854" t="s">
        <v>868</v>
      </c>
      <c r="K83" s="854" t="s">
        <v>867</v>
      </c>
      <c r="L83" s="854" t="s">
        <v>866</v>
      </c>
      <c r="M83" s="873" t="s">
        <v>865</v>
      </c>
      <c r="N83" s="853" t="s">
        <v>864</v>
      </c>
      <c r="O83" s="736"/>
      <c r="P83" s="736"/>
      <c r="R83" s="1013"/>
    </row>
    <row r="84" spans="1:18" s="263" customFormat="1">
      <c r="A84" s="462"/>
      <c r="B84" s="1020" t="s">
        <v>888</v>
      </c>
      <c r="C84" s="263" t="s">
        <v>1006</v>
      </c>
      <c r="D84" s="1021"/>
      <c r="E84" s="1022">
        <v>31.000028571428572</v>
      </c>
      <c r="F84" s="1023">
        <v>3.8750035714285715</v>
      </c>
      <c r="G84" s="1024">
        <v>6</v>
      </c>
      <c r="H84" s="1025">
        <v>8</v>
      </c>
      <c r="I84" s="1026">
        <v>217.00020000000001</v>
      </c>
      <c r="J84" s="1027">
        <v>31.000028571428572</v>
      </c>
      <c r="K84" s="1028"/>
      <c r="L84" s="1029">
        <v>24</v>
      </c>
      <c r="M84" s="1018">
        <v>272</v>
      </c>
      <c r="N84" s="1030">
        <v>6</v>
      </c>
      <c r="O84" s="1031" t="s">
        <v>1007</v>
      </c>
      <c r="P84" s="1031"/>
      <c r="R84" s="1019"/>
    </row>
    <row r="85" spans="1:18">
      <c r="B85" s="835" t="s">
        <v>888</v>
      </c>
      <c r="C85" s="737" t="s">
        <v>1006</v>
      </c>
      <c r="D85" s="834"/>
      <c r="E85" s="833">
        <v>31.000028571428572</v>
      </c>
      <c r="F85" s="832">
        <v>3.8750035714285715</v>
      </c>
      <c r="G85" s="868">
        <v>6</v>
      </c>
      <c r="H85" s="831">
        <v>24</v>
      </c>
      <c r="I85" s="829">
        <v>217.00020000000001</v>
      </c>
      <c r="J85" s="828">
        <v>93.000085714285717</v>
      </c>
      <c r="K85" s="867"/>
      <c r="L85" s="811">
        <v>28</v>
      </c>
      <c r="M85" s="826">
        <v>338</v>
      </c>
      <c r="N85" s="847">
        <v>7</v>
      </c>
      <c r="O85" s="736"/>
      <c r="P85" s="736"/>
      <c r="R85" s="1013"/>
    </row>
    <row r="86" spans="1:18">
      <c r="H86" s="1014">
        <f>+H84-H85</f>
        <v>-16</v>
      </c>
      <c r="J86" s="828">
        <f>+J84-J85</f>
        <v>-62.000057142857145</v>
      </c>
      <c r="L86" s="1013">
        <f>+L84-L85</f>
        <v>-4</v>
      </c>
      <c r="M86" s="1012">
        <f>+M85-M84</f>
        <v>66</v>
      </c>
      <c r="N86" s="1" t="s">
        <v>905</v>
      </c>
      <c r="O86" s="736"/>
      <c r="P86" s="736"/>
      <c r="R86" s="1013"/>
    </row>
    <row r="87" spans="1:18">
      <c r="O87" s="736"/>
      <c r="P87" s="736"/>
      <c r="R87" s="1013"/>
    </row>
    <row r="88" spans="1:18">
      <c r="O88" s="736"/>
      <c r="P88" s="736"/>
    </row>
  </sheetData>
  <mergeCells count="15">
    <mergeCell ref="G7:H7"/>
    <mergeCell ref="Q1:R1"/>
    <mergeCell ref="H2:I2"/>
    <mergeCell ref="K2:M2"/>
    <mergeCell ref="P2:Q2"/>
    <mergeCell ref="K3:M3"/>
    <mergeCell ref="D36:F36"/>
    <mergeCell ref="K12:M12"/>
    <mergeCell ref="D25:F25"/>
    <mergeCell ref="K26:M26"/>
    <mergeCell ref="D32:F32"/>
    <mergeCell ref="H33:I33"/>
    <mergeCell ref="D35:E35"/>
    <mergeCell ref="H35:I35"/>
    <mergeCell ref="L35:M35"/>
  </mergeCells>
  <conditionalFormatting sqref="G35:H35 L35 E34:J34 M33:N34 J35 E32:G33 C35 E36:G36 I36 F29:F31 M26:N26 I26 G5 F4:F5 S1 L4 I28:I32 F17:F24 I14:I24 I59:I60 F63:F64 I63:I64 I67:I68">
    <cfRule type="cellIs" dxfId="97" priority="14" stopIfTrue="1" operator="equal">
      <formula>0</formula>
    </cfRule>
  </conditionalFormatting>
  <conditionalFormatting sqref="Q34">
    <cfRule type="cellIs" dxfId="96" priority="13" stopIfTrue="1" operator="greaterThanOrEqual">
      <formula>89</formula>
    </cfRule>
  </conditionalFormatting>
  <conditionalFormatting sqref="Q35 R36 R28:R32 R14:R25">
    <cfRule type="cellIs" dxfId="95" priority="12" stopIfTrue="1" operator="greaterThanOrEqual">
      <formula>89</formula>
    </cfRule>
  </conditionalFormatting>
  <conditionalFormatting sqref="M36 M28:M32 M14:M25 M59:M60 M63:M64 M67:M68">
    <cfRule type="cellIs" dxfId="94" priority="11" stopIfTrue="1" operator="equal">
      <formula>0</formula>
    </cfRule>
  </conditionalFormatting>
  <conditionalFormatting sqref="O26 R7 P1">
    <cfRule type="cellIs" dxfId="93" priority="9" stopIfTrue="1" operator="lessThan">
      <formula>0</formula>
    </cfRule>
    <cfRule type="cellIs" dxfId="92" priority="10" stopIfTrue="1" operator="equal">
      <formula>0</formula>
    </cfRule>
  </conditionalFormatting>
  <conditionalFormatting sqref="H32 H36 G17 G28:H31 G23:H23 G18:H18 G14:H15 H16:H17 H19:H22 H24:H25 H59:H60 H63:H64 H67:H68">
    <cfRule type="cellIs" dxfId="91" priority="8" stopIfTrue="1" operator="lessThan">
      <formula>0</formula>
    </cfRule>
  </conditionalFormatting>
  <conditionalFormatting sqref="R26">
    <cfRule type="cellIs" dxfId="90" priority="7" stopIfTrue="1" operator="lessThan">
      <formula>$T$33</formula>
    </cfRule>
  </conditionalFormatting>
  <conditionalFormatting sqref="H85">
    <cfRule type="cellIs" dxfId="89" priority="6" stopIfTrue="1" operator="lessThan">
      <formula>0</formula>
    </cfRule>
  </conditionalFormatting>
  <conditionalFormatting sqref="F84 I84">
    <cfRule type="cellIs" dxfId="88" priority="5" stopIfTrue="1" operator="equal">
      <formula>0</formula>
    </cfRule>
  </conditionalFormatting>
  <conditionalFormatting sqref="M84">
    <cfRule type="cellIs" dxfId="87" priority="4" stopIfTrue="1" operator="equal">
      <formula>0</formula>
    </cfRule>
  </conditionalFormatting>
  <conditionalFormatting sqref="H84">
    <cfRule type="cellIs" dxfId="86" priority="3" stopIfTrue="1" operator="lessThan">
      <formula>0</formula>
    </cfRule>
  </conditionalFormatting>
  <conditionalFormatting sqref="F85 I85">
    <cfRule type="cellIs" dxfId="85" priority="2" stopIfTrue="1" operator="equal">
      <formula>0</formula>
    </cfRule>
  </conditionalFormatting>
  <conditionalFormatting sqref="M85">
    <cfRule type="cellIs" dxfId="84" priority="1" stopIfTrue="1" operator="equal">
      <formula>0</formula>
    </cfRule>
  </conditionalFormatting>
  <printOptions horizontalCentered="1" verticalCentered="1"/>
  <pageMargins left="0" right="0" top="0.35433070866141736" bottom="0" header="0.19685039370078741" footer="0"/>
  <pageSetup paperSize="9" scale="82" orientation="landscape" r:id="rId1"/>
  <headerFooter alignWithMargins="0">
    <oddHeader>&amp;C&amp;F &amp;A&amp;R&amp;D &amp;T</oddHeader>
  </headerFooter>
  <ignoredErrors>
    <ignoredError sqref="I18:M23 K10 F8" formula="1"/>
    <ignoredError sqref="J8" formulaRange="1"/>
    <ignoredError sqref="C43:C53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workbookViewId="0">
      <selection activeCell="H61" sqref="H61"/>
    </sheetView>
  </sheetViews>
  <sheetFormatPr baseColWidth="10" defaultRowHeight="12.75" outlineLevelRow="1"/>
  <cols>
    <col min="1" max="1" width="3.42578125" style="735" bestFit="1" customWidth="1"/>
    <col min="2" max="2" width="8.28515625" style="252" bestFit="1" customWidth="1"/>
    <col min="3" max="3" width="13.28515625" style="1" customWidth="1"/>
    <col min="4" max="4" width="11.7109375" style="1" customWidth="1"/>
    <col min="5" max="7" width="10.7109375" style="1" customWidth="1"/>
    <col min="8" max="8" width="11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7.7109375" style="1" customWidth="1"/>
    <col min="13" max="13" width="12.140625" style="1" bestFit="1" customWidth="1"/>
    <col min="14" max="14" width="6.42578125" style="1" customWidth="1"/>
    <col min="15" max="15" width="13.140625" style="1" customWidth="1"/>
    <col min="16" max="17" width="9.7109375" style="1" customWidth="1"/>
    <col min="18" max="18" width="13.42578125" style="1" customWidth="1"/>
    <col min="19" max="19" width="17.42578125" style="1" customWidth="1"/>
    <col min="20" max="20" width="10" style="1" customWidth="1"/>
    <col min="21" max="21" width="18.42578125" style="1" bestFit="1" customWidth="1"/>
    <col min="22" max="22" width="8.28515625" style="1" bestFit="1" customWidth="1"/>
    <col min="23" max="23" width="9" style="1" bestFit="1" customWidth="1"/>
    <col min="24" max="24" width="7.5703125" style="1" bestFit="1" customWidth="1"/>
    <col min="25" max="25" width="9" style="1" bestFit="1" customWidth="1"/>
    <col min="26" max="26" width="7.5703125" style="1" bestFit="1" customWidth="1"/>
    <col min="27" max="16384" width="11.42578125" style="1"/>
  </cols>
  <sheetData>
    <row r="1" spans="1:25" s="2" customFormat="1" ht="20.100000000000001" customHeight="1">
      <c r="A1" s="968"/>
      <c r="B1" s="967"/>
      <c r="C1" s="981" t="s">
        <v>929</v>
      </c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5" t="s">
        <v>925</v>
      </c>
      <c r="P1" s="860" t="str">
        <f>DEC2HEX(Q1,5)</f>
        <v>0AB71</v>
      </c>
      <c r="Q1" s="1337">
        <f>2+K2</f>
        <v>43889</v>
      </c>
      <c r="R1" s="1338"/>
      <c r="S1" s="964">
        <f>+Q1</f>
        <v>43889</v>
      </c>
    </row>
    <row r="2" spans="1:25" s="7" customFormat="1" ht="14.25">
      <c r="A2" s="735"/>
      <c r="C2" s="963" t="s">
        <v>999</v>
      </c>
      <c r="D2" s="963"/>
      <c r="E2" s="962"/>
      <c r="G2" s="961" t="s">
        <v>924</v>
      </c>
      <c r="H2" s="1339">
        <v>43881</v>
      </c>
      <c r="I2" s="1339"/>
      <c r="J2" s="960" t="s">
        <v>923</v>
      </c>
      <c r="K2" s="1339">
        <f>6+H2</f>
        <v>43887</v>
      </c>
      <c r="L2" s="1339"/>
      <c r="M2" s="1339"/>
      <c r="N2" s="959" t="s">
        <v>922</v>
      </c>
      <c r="O2" s="958" t="s">
        <v>921</v>
      </c>
      <c r="P2" s="1340">
        <f ca="1">TODAY()</f>
        <v>43895</v>
      </c>
      <c r="Q2" s="1340"/>
      <c r="R2" s="957"/>
      <c r="S2" s="956"/>
    </row>
    <row r="3" spans="1:25" ht="15.75">
      <c r="B3" s="835"/>
      <c r="C3" s="865" t="s">
        <v>920</v>
      </c>
      <c r="D3" s="955"/>
      <c r="E3" s="954"/>
      <c r="F3" s="953"/>
      <c r="G3" s="952"/>
      <c r="H3" s="952"/>
      <c r="I3" s="951"/>
      <c r="J3" s="862" t="s">
        <v>876</v>
      </c>
      <c r="K3" s="1325">
        <f>SUM(F4:F5,M4:M5)</f>
        <v>836.4</v>
      </c>
      <c r="L3" s="1325"/>
      <c r="M3" s="1326"/>
      <c r="N3" s="950">
        <v>4</v>
      </c>
      <c r="O3" s="949" t="s">
        <v>919</v>
      </c>
      <c r="P3" s="939" t="s">
        <v>848</v>
      </c>
      <c r="Q3" s="948"/>
      <c r="R3" s="948"/>
      <c r="S3" s="947"/>
    </row>
    <row r="4" spans="1:25" s="737" customFormat="1" ht="15.75">
      <c r="A4" s="837">
        <v>1</v>
      </c>
      <c r="B4" s="835" t="s">
        <v>918</v>
      </c>
      <c r="C4" s="737" t="s">
        <v>917</v>
      </c>
      <c r="F4" s="946">
        <f>(500/7)*(G4+G4*1/6)</f>
        <v>500</v>
      </c>
      <c r="G4" s="945">
        <v>6</v>
      </c>
      <c r="H4" s="835" t="s">
        <v>85</v>
      </c>
      <c r="I4" s="944" t="s">
        <v>916</v>
      </c>
      <c r="J4" s="943"/>
      <c r="K4" s="811">
        <f>+N4*$N$3</f>
        <v>24</v>
      </c>
      <c r="L4" s="942">
        <f>(25*7+20+0)/6*N4</f>
        <v>195</v>
      </c>
      <c r="M4" s="932">
        <f>ROUND(L4+K4,0)</f>
        <v>219</v>
      </c>
      <c r="N4" s="825">
        <v>6</v>
      </c>
      <c r="O4" s="941" t="s">
        <v>915</v>
      </c>
      <c r="P4" s="940" t="s">
        <v>914</v>
      </c>
      <c r="Q4" s="939"/>
      <c r="R4" s="939"/>
      <c r="S4" s="938"/>
    </row>
    <row r="5" spans="1:25" s="737" customFormat="1">
      <c r="A5" s="735"/>
      <c r="B5" s="835" t="s">
        <v>913</v>
      </c>
      <c r="C5" s="937" t="s">
        <v>912</v>
      </c>
      <c r="D5" s="849"/>
      <c r="E5" s="849"/>
      <c r="F5" s="936">
        <f>IF(M10&gt;0,M10,"0.00")</f>
        <v>117.4</v>
      </c>
      <c r="G5" s="935"/>
      <c r="H5" s="934" t="s">
        <v>911</v>
      </c>
      <c r="I5" s="933"/>
      <c r="K5" s="811"/>
      <c r="L5" s="811"/>
      <c r="M5" s="932"/>
      <c r="N5" s="825"/>
      <c r="O5" s="931" t="s">
        <v>910</v>
      </c>
      <c r="P5" s="930" t="s">
        <v>909</v>
      </c>
      <c r="Q5" s="930"/>
      <c r="R5" s="930"/>
      <c r="S5" s="929"/>
    </row>
    <row r="6" spans="1:25" ht="5.0999999999999996" customHeight="1" thickBot="1">
      <c r="B6" s="835"/>
      <c r="O6" s="928"/>
      <c r="P6" s="928"/>
      <c r="R6" s="150"/>
      <c r="S6" s="150"/>
      <c r="T6" s="150"/>
      <c r="U6" s="150"/>
      <c r="V6" s="150"/>
      <c r="W6" s="150"/>
    </row>
    <row r="7" spans="1:25" ht="15" customHeight="1" outlineLevel="1" thickTop="1" thickBot="1">
      <c r="B7" s="835"/>
      <c r="C7" s="927" t="str">
        <f>CONCATENATE(MID(C5,1,25),"   [ COMEDOR ]" )</f>
        <v xml:space="preserve"> Silvia Tapia de Linares    [ COMEDOR ]</v>
      </c>
      <c r="D7" s="926"/>
      <c r="E7" s="926"/>
      <c r="F7" s="925">
        <f>2.8</f>
        <v>2.8</v>
      </c>
      <c r="G7" s="1335">
        <f>0.5</f>
        <v>0.5</v>
      </c>
      <c r="H7" s="1336"/>
      <c r="I7" s="924" t="s">
        <v>908</v>
      </c>
      <c r="J7" s="923" t="s">
        <v>907</v>
      </c>
      <c r="K7" s="922" t="s">
        <v>906</v>
      </c>
      <c r="L7" s="921" t="s">
        <v>905</v>
      </c>
      <c r="M7" s="920" t="s">
        <v>865</v>
      </c>
      <c r="N7" s="919"/>
      <c r="O7" s="878">
        <v>6</v>
      </c>
      <c r="P7" s="877">
        <v>0</v>
      </c>
      <c r="Q7" s="880">
        <f t="shared" ref="Q7:Q12" si="0">+O7*P7</f>
        <v>0</v>
      </c>
      <c r="R7" s="918" t="str">
        <f>+P1</f>
        <v>0AB71</v>
      </c>
      <c r="S7" s="917" t="str">
        <f>+C2</f>
        <v xml:space="preserve">      Semana Nº 08 - Feb [4d4]</v>
      </c>
      <c r="T7" s="150"/>
      <c r="U7" s="150"/>
      <c r="V7" s="150"/>
    </row>
    <row r="8" spans="1:25" ht="12.95" customHeight="1" outlineLevel="1" thickTop="1" thickBot="1">
      <c r="B8" s="835"/>
      <c r="C8" s="916">
        <f>+H2</f>
        <v>43881</v>
      </c>
      <c r="D8" s="916">
        <f>1+C8</f>
        <v>43882</v>
      </c>
      <c r="E8" s="916">
        <f>1+D8</f>
        <v>43883</v>
      </c>
      <c r="F8" s="915">
        <f>2+E8</f>
        <v>43885</v>
      </c>
      <c r="G8" s="915">
        <f>1+F8</f>
        <v>43886</v>
      </c>
      <c r="H8" s="982">
        <f>1+G8</f>
        <v>43887</v>
      </c>
      <c r="I8" s="896" t="s">
        <v>904</v>
      </c>
      <c r="J8" s="914">
        <f>SUM(C9:H9)*6</f>
        <v>0</v>
      </c>
      <c r="K8" s="905">
        <f>+R12</f>
        <v>51</v>
      </c>
      <c r="L8" s="904">
        <f>SUM(C10:H10)*G7</f>
        <v>48.5</v>
      </c>
      <c r="M8" s="913">
        <f>+M10/1.18</f>
        <v>99.491525423728817</v>
      </c>
      <c r="N8" s="912"/>
      <c r="O8" s="878">
        <v>5.5</v>
      </c>
      <c r="P8" s="877">
        <v>9</v>
      </c>
      <c r="Q8" s="880">
        <f t="shared" si="0"/>
        <v>49.5</v>
      </c>
      <c r="R8" s="911"/>
      <c r="S8" s="911"/>
      <c r="T8" s="900"/>
      <c r="U8" s="910"/>
      <c r="V8" s="909"/>
    </row>
    <row r="9" spans="1:25" ht="12.95" customHeight="1" outlineLevel="1" thickTop="1" thickBot="1">
      <c r="B9" s="989" t="s">
        <v>903</v>
      </c>
      <c r="C9" s="990">
        <v>0</v>
      </c>
      <c r="D9" s="991">
        <v>0</v>
      </c>
      <c r="E9" s="897">
        <v>0</v>
      </c>
      <c r="F9" s="897">
        <v>0</v>
      </c>
      <c r="G9" s="897">
        <v>0</v>
      </c>
      <c r="H9" s="983">
        <v>0</v>
      </c>
      <c r="I9" s="907">
        <v>18</v>
      </c>
      <c r="J9" s="906">
        <f>+J8*I9/100</f>
        <v>0</v>
      </c>
      <c r="K9" s="905">
        <f>+K8*I9/100</f>
        <v>9.18</v>
      </c>
      <c r="L9" s="904">
        <f>+L8*I9/100</f>
        <v>8.73</v>
      </c>
      <c r="M9" s="903">
        <f>+M8*0.18</f>
        <v>17.908474576271185</v>
      </c>
      <c r="N9" s="902"/>
      <c r="O9" s="878">
        <v>4</v>
      </c>
      <c r="P9" s="877">
        <v>0</v>
      </c>
      <c r="Q9" s="880">
        <f t="shared" si="0"/>
        <v>0</v>
      </c>
      <c r="R9" s="901"/>
      <c r="S9" s="901"/>
      <c r="T9" s="900"/>
      <c r="U9" s="150"/>
      <c r="V9" s="150"/>
    </row>
    <row r="10" spans="1:25" ht="12.95" customHeight="1" outlineLevel="1" thickBot="1">
      <c r="B10" s="899" t="s">
        <v>902</v>
      </c>
      <c r="C10" s="898">
        <v>18</v>
      </c>
      <c r="D10" s="897">
        <v>18</v>
      </c>
      <c r="E10" s="897">
        <v>11</v>
      </c>
      <c r="F10" s="897">
        <v>17</v>
      </c>
      <c r="G10" s="897">
        <v>17</v>
      </c>
      <c r="H10" s="983">
        <v>16</v>
      </c>
      <c r="I10" s="896" t="s">
        <v>876</v>
      </c>
      <c r="J10" s="895">
        <f>+J9+J8</f>
        <v>0</v>
      </c>
      <c r="K10" s="894">
        <f>+K8+K9</f>
        <v>60.18</v>
      </c>
      <c r="L10" s="893">
        <f>+L9+L8</f>
        <v>57.230000000000004</v>
      </c>
      <c r="M10" s="892">
        <f>ROUND(J10+K10+L10,1)</f>
        <v>117.4</v>
      </c>
      <c r="N10" s="891"/>
      <c r="O10" s="878">
        <v>2.2000000000000002</v>
      </c>
      <c r="P10" s="877">
        <v>0</v>
      </c>
      <c r="Q10" s="880">
        <f t="shared" si="0"/>
        <v>0</v>
      </c>
      <c r="R10" s="890"/>
      <c r="S10" s="889"/>
      <c r="T10" s="888"/>
      <c r="U10" s="150"/>
      <c r="V10" s="150"/>
    </row>
    <row r="11" spans="1:25" ht="13.5" outlineLevel="1" thickTop="1">
      <c r="B11" s="835"/>
      <c r="C11" s="887" t="s">
        <v>901</v>
      </c>
      <c r="D11" s="886">
        <f>SUM(C9:H9)</f>
        <v>0</v>
      </c>
      <c r="E11" s="885" t="s">
        <v>900</v>
      </c>
      <c r="F11" s="884">
        <f>+R11</f>
        <v>10</v>
      </c>
      <c r="G11" s="883" t="s">
        <v>899</v>
      </c>
      <c r="H11" s="882">
        <f>SUM(C10:H10)</f>
        <v>97</v>
      </c>
      <c r="J11" s="984" t="str">
        <f>CONCATENATE(P1," ", G11,"  ",H11," + ",E11," ",F11)</f>
        <v>0AB71 Reintg_Almuerzo  97 + Extras  10</v>
      </c>
      <c r="O11" s="881">
        <v>2</v>
      </c>
      <c r="P11" s="877">
        <v>0</v>
      </c>
      <c r="Q11" s="880">
        <f t="shared" si="0"/>
        <v>0</v>
      </c>
      <c r="R11" s="879">
        <f>SUM(P7:P12)</f>
        <v>10</v>
      </c>
    </row>
    <row r="12" spans="1:25" ht="16.5" thickBot="1">
      <c r="B12" s="835"/>
      <c r="C12" s="865" t="s">
        <v>898</v>
      </c>
      <c r="D12" s="863"/>
      <c r="E12" s="863"/>
      <c r="F12" s="863"/>
      <c r="G12" s="863"/>
      <c r="H12" s="863"/>
      <c r="I12" s="863"/>
      <c r="J12" s="862" t="s">
        <v>876</v>
      </c>
      <c r="K12" s="1325">
        <f>SUM(M14:M24)</f>
        <v>1015.3</v>
      </c>
      <c r="L12" s="1325"/>
      <c r="M12" s="1326"/>
      <c r="N12" s="861"/>
      <c r="O12" s="878">
        <v>1.5</v>
      </c>
      <c r="P12" s="877">
        <v>1</v>
      </c>
      <c r="Q12" s="876">
        <f t="shared" si="0"/>
        <v>1.5</v>
      </c>
      <c r="R12" s="875">
        <f>SUM(Q7:Q12)</f>
        <v>51</v>
      </c>
      <c r="S12" s="798"/>
      <c r="T12" s="798"/>
      <c r="U12" s="150"/>
      <c r="V12" s="150"/>
      <c r="W12" s="150"/>
    </row>
    <row r="13" spans="1:25" ht="12" customHeight="1">
      <c r="B13" s="835"/>
      <c r="C13" s="856" t="s">
        <v>874</v>
      </c>
      <c r="E13" s="874" t="s">
        <v>873</v>
      </c>
      <c r="F13" s="854" t="s">
        <v>872</v>
      </c>
      <c r="G13" s="855" t="s">
        <v>871</v>
      </c>
      <c r="H13" s="854" t="s">
        <v>870</v>
      </c>
      <c r="I13" s="854" t="s">
        <v>897</v>
      </c>
      <c r="J13" s="854" t="s">
        <v>868</v>
      </c>
      <c r="K13" s="854" t="s">
        <v>867</v>
      </c>
      <c r="L13" s="854" t="s">
        <v>866</v>
      </c>
      <c r="M13" s="873" t="s">
        <v>865</v>
      </c>
      <c r="N13" s="853" t="s">
        <v>864</v>
      </c>
      <c r="O13" s="872" t="s">
        <v>896</v>
      </c>
      <c r="P13" s="851" t="s">
        <v>863</v>
      </c>
      <c r="Q13" s="851" t="s">
        <v>862</v>
      </c>
      <c r="R13" s="1">
        <f>365*5</f>
        <v>1825</v>
      </c>
      <c r="S13" s="150"/>
      <c r="T13" s="850" t="s">
        <v>861</v>
      </c>
      <c r="U13" s="871" t="s">
        <v>895</v>
      </c>
      <c r="V13" s="150" t="s">
        <v>761</v>
      </c>
      <c r="W13" s="150"/>
    </row>
    <row r="14" spans="1:25" s="737" customFormat="1">
      <c r="A14" s="837">
        <v>2</v>
      </c>
      <c r="B14" s="835" t="s">
        <v>894</v>
      </c>
      <c r="C14" s="849" t="s">
        <v>893</v>
      </c>
      <c r="D14" s="849"/>
      <c r="E14" s="833">
        <f t="shared" ref="E14:E24" si="1">+P14/7</f>
        <v>36.371428571428567</v>
      </c>
      <c r="F14" s="848">
        <f t="shared" ref="F14:F24" si="2">+E14/8</f>
        <v>4.5464285714285708</v>
      </c>
      <c r="G14" s="831"/>
      <c r="H14" s="831">
        <v>10</v>
      </c>
      <c r="I14" s="829">
        <f>(E14*G14)+(E14/6*G14)</f>
        <v>0</v>
      </c>
      <c r="J14" s="828">
        <f t="shared" ref="J14:J24" si="3">+F14*H14</f>
        <v>45.464285714285708</v>
      </c>
      <c r="K14" s="870"/>
      <c r="L14" s="811">
        <f t="shared" ref="L14:L24" si="4">+N14*$N$3</f>
        <v>28</v>
      </c>
      <c r="M14" s="826">
        <f t="shared" ref="M14:M24" si="5">ROUND((L14+K14+J14+I14),1)</f>
        <v>73.5</v>
      </c>
      <c r="N14" s="847">
        <v>7</v>
      </c>
      <c r="O14" s="824">
        <v>42005</v>
      </c>
      <c r="P14" s="866">
        <f>6*3+7*33.8</f>
        <v>254.59999999999997</v>
      </c>
      <c r="Q14" s="845">
        <f t="shared" ref="Q14:Q24" si="6">+E14*30</f>
        <v>1091.1428571428569</v>
      </c>
      <c r="R14" s="844">
        <f t="shared" ref="R14:R24" si="7">1+$K$2-O14</f>
        <v>1883</v>
      </c>
      <c r="S14" s="843">
        <f t="shared" ref="S14:S31" si="8">+$K$2</f>
        <v>43887</v>
      </c>
      <c r="T14" s="842">
        <f t="shared" ref="T14:T24" si="9">(E14*7-18)/7</f>
        <v>33.799999999999997</v>
      </c>
      <c r="U14" s="841">
        <v>38869</v>
      </c>
      <c r="V14" s="148"/>
      <c r="W14" s="840">
        <f t="shared" ref="W14:W24" si="10">+T14*30</f>
        <v>1013.9999999999999</v>
      </c>
      <c r="X14" s="839">
        <f t="shared" ref="X14:X24" si="11">+W14*0.09</f>
        <v>91.259999999999991</v>
      </c>
      <c r="Y14" s="839">
        <f t="shared" ref="Y14:Y24" si="12">+X14+W14</f>
        <v>1105.2599999999998</v>
      </c>
    </row>
    <row r="15" spans="1:25" s="737" customFormat="1">
      <c r="A15" s="837">
        <v>3</v>
      </c>
      <c r="B15" s="835" t="s">
        <v>892</v>
      </c>
      <c r="C15" s="849" t="s">
        <v>972</v>
      </c>
      <c r="D15" s="216"/>
      <c r="E15" s="833">
        <f t="shared" si="1"/>
        <v>41.071428571428569</v>
      </c>
      <c r="F15" s="848">
        <f t="shared" si="2"/>
        <v>5.1339285714285712</v>
      </c>
      <c r="G15" s="831"/>
      <c r="H15" s="831">
        <v>26</v>
      </c>
      <c r="I15" s="829">
        <f>(E15*G15)+(E15/6*G15)</f>
        <v>0</v>
      </c>
      <c r="J15" s="828">
        <f t="shared" si="3"/>
        <v>133.48214285714286</v>
      </c>
      <c r="K15" s="870"/>
      <c r="L15" s="811">
        <f t="shared" si="4"/>
        <v>28</v>
      </c>
      <c r="M15" s="826">
        <f t="shared" si="5"/>
        <v>161.5</v>
      </c>
      <c r="N15" s="847">
        <v>7</v>
      </c>
      <c r="O15" s="824">
        <v>42979</v>
      </c>
      <c r="P15" s="866">
        <f>6*3+7*38.5</f>
        <v>287.5</v>
      </c>
      <c r="Q15" s="845">
        <f t="shared" si="6"/>
        <v>1232.1428571428571</v>
      </c>
      <c r="R15" s="844">
        <f t="shared" si="7"/>
        <v>909</v>
      </c>
      <c r="S15" s="843">
        <f t="shared" si="8"/>
        <v>43887</v>
      </c>
      <c r="T15" s="842">
        <f t="shared" si="9"/>
        <v>38.5</v>
      </c>
      <c r="U15" s="841">
        <v>38365</v>
      </c>
      <c r="V15" s="148"/>
      <c r="W15" s="840">
        <f t="shared" si="10"/>
        <v>1155</v>
      </c>
      <c r="X15" s="839">
        <f t="shared" si="11"/>
        <v>103.95</v>
      </c>
      <c r="Y15" s="839">
        <f t="shared" si="12"/>
        <v>1258.95</v>
      </c>
    </row>
    <row r="16" spans="1:25" s="737" customFormat="1">
      <c r="A16" s="837">
        <v>4</v>
      </c>
      <c r="B16" s="835" t="s">
        <v>891</v>
      </c>
      <c r="C16" s="849" t="s">
        <v>983</v>
      </c>
      <c r="D16" s="849"/>
      <c r="E16" s="833">
        <f t="shared" si="1"/>
        <v>41.071428571428569</v>
      </c>
      <c r="F16" s="848">
        <f t="shared" si="2"/>
        <v>5.1339285714285712</v>
      </c>
      <c r="G16" s="868"/>
      <c r="H16" s="831">
        <v>5</v>
      </c>
      <c r="I16" s="829">
        <f>(E16*G16)+(E16/6*G16)</f>
        <v>0</v>
      </c>
      <c r="J16" s="828">
        <f t="shared" si="3"/>
        <v>25.669642857142854</v>
      </c>
      <c r="K16" s="869">
        <f>(20+50)/6*(6)</f>
        <v>70</v>
      </c>
      <c r="L16" s="811">
        <f t="shared" si="4"/>
        <v>24</v>
      </c>
      <c r="M16" s="826">
        <f t="shared" si="5"/>
        <v>119.7</v>
      </c>
      <c r="N16" s="847">
        <v>6</v>
      </c>
      <c r="O16" s="824">
        <v>42005</v>
      </c>
      <c r="P16" s="866">
        <f>6*3+7*38.5</f>
        <v>287.5</v>
      </c>
      <c r="Q16" s="845">
        <f t="shared" si="6"/>
        <v>1232.1428571428571</v>
      </c>
      <c r="R16" s="844">
        <f t="shared" si="7"/>
        <v>1883</v>
      </c>
      <c r="S16" s="843">
        <f t="shared" si="8"/>
        <v>43887</v>
      </c>
      <c r="T16" s="842">
        <f t="shared" si="9"/>
        <v>38.5</v>
      </c>
      <c r="U16" s="841">
        <v>39163</v>
      </c>
      <c r="V16" s="148"/>
      <c r="W16" s="840">
        <f t="shared" si="10"/>
        <v>1155</v>
      </c>
      <c r="X16" s="839">
        <f t="shared" si="11"/>
        <v>103.95</v>
      </c>
      <c r="Y16" s="839">
        <f t="shared" si="12"/>
        <v>1258.95</v>
      </c>
    </row>
    <row r="17" spans="1:26" s="737" customFormat="1">
      <c r="A17" s="837">
        <v>5</v>
      </c>
      <c r="B17" s="835" t="s">
        <v>890</v>
      </c>
      <c r="C17" s="849" t="s">
        <v>889</v>
      </c>
      <c r="D17" s="849"/>
      <c r="E17" s="833">
        <f t="shared" si="1"/>
        <v>41.071428571428569</v>
      </c>
      <c r="F17" s="832">
        <f t="shared" si="2"/>
        <v>5.1339285714285712</v>
      </c>
      <c r="G17" s="831"/>
      <c r="H17" s="831">
        <v>0</v>
      </c>
      <c r="I17" s="829">
        <f>(E17*G17)+(E17/6*G17)</f>
        <v>0</v>
      </c>
      <c r="J17" s="828">
        <f t="shared" si="3"/>
        <v>0</v>
      </c>
      <c r="K17" s="867">
        <f>(50+35.83)/6*(N17)</f>
        <v>42.914999999999999</v>
      </c>
      <c r="L17" s="811">
        <f t="shared" si="4"/>
        <v>12</v>
      </c>
      <c r="M17" s="826">
        <f t="shared" si="5"/>
        <v>54.9</v>
      </c>
      <c r="N17" s="847">
        <v>3</v>
      </c>
      <c r="O17" s="824">
        <v>42005</v>
      </c>
      <c r="P17" s="866">
        <f>6*3+7*(38.5)</f>
        <v>287.5</v>
      </c>
      <c r="Q17" s="845">
        <f t="shared" si="6"/>
        <v>1232.1428571428571</v>
      </c>
      <c r="R17" s="844">
        <f t="shared" si="7"/>
        <v>1883</v>
      </c>
      <c r="S17" s="843">
        <f t="shared" si="8"/>
        <v>43887</v>
      </c>
      <c r="T17" s="842">
        <f t="shared" si="9"/>
        <v>38.5</v>
      </c>
      <c r="U17" s="841">
        <v>40577</v>
      </c>
      <c r="V17" s="148"/>
      <c r="W17" s="840">
        <f t="shared" si="10"/>
        <v>1155</v>
      </c>
      <c r="X17" s="839">
        <f t="shared" si="11"/>
        <v>103.95</v>
      </c>
      <c r="Y17" s="839">
        <f t="shared" si="12"/>
        <v>1258.95</v>
      </c>
    </row>
    <row r="18" spans="1:26" s="814" customFormat="1">
      <c r="A18" s="837">
        <v>6</v>
      </c>
      <c r="B18" s="835" t="s">
        <v>859</v>
      </c>
      <c r="C18" s="737" t="s">
        <v>858</v>
      </c>
      <c r="D18" s="834"/>
      <c r="E18" s="833">
        <v>31</v>
      </c>
      <c r="F18" s="832">
        <f>+E18/8</f>
        <v>3.875</v>
      </c>
      <c r="G18" s="831"/>
      <c r="H18" s="830">
        <v>7</v>
      </c>
      <c r="I18" s="829">
        <f>+G18*E18</f>
        <v>0</v>
      </c>
      <c r="J18" s="828">
        <f>+F18*H18</f>
        <v>27.125</v>
      </c>
      <c r="K18" s="827"/>
      <c r="L18" s="811">
        <f>+N18*$N$3</f>
        <v>12</v>
      </c>
      <c r="M18" s="826">
        <f>ROUND(SUM(I18:L18),1)</f>
        <v>39.1</v>
      </c>
      <c r="N18" s="825">
        <v>3</v>
      </c>
      <c r="O18" s="824">
        <v>43647</v>
      </c>
      <c r="P18" s="823">
        <f>+E18*6</f>
        <v>186</v>
      </c>
      <c r="Q18" s="822">
        <f>+E18*30</f>
        <v>930</v>
      </c>
      <c r="R18" s="821">
        <f>1+$K$2-O18</f>
        <v>241</v>
      </c>
      <c r="S18" s="820">
        <f t="shared" si="8"/>
        <v>43887</v>
      </c>
      <c r="T18" s="819">
        <f>(E18*7-18)/7</f>
        <v>28.428571428571427</v>
      </c>
      <c r="U18" s="818"/>
      <c r="V18" s="817"/>
      <c r="W18" s="816">
        <f>+T18*30</f>
        <v>852.85714285714278</v>
      </c>
      <c r="X18" s="815">
        <f>+W18*0.09</f>
        <v>76.757142857142853</v>
      </c>
      <c r="Y18" s="815">
        <f>+X18+W18</f>
        <v>929.61428571428564</v>
      </c>
    </row>
    <row r="19" spans="1:26" s="737" customFormat="1">
      <c r="A19" s="836">
        <v>7</v>
      </c>
      <c r="B19" s="835" t="s">
        <v>888</v>
      </c>
      <c r="C19" s="737" t="s">
        <v>1000</v>
      </c>
      <c r="D19" s="834"/>
      <c r="E19" s="833">
        <f t="shared" si="1"/>
        <v>31.000028571428572</v>
      </c>
      <c r="F19" s="832">
        <f t="shared" si="2"/>
        <v>3.8750035714285715</v>
      </c>
      <c r="G19" s="868">
        <v>6</v>
      </c>
      <c r="H19" s="831">
        <v>24</v>
      </c>
      <c r="I19" s="829">
        <f t="shared" ref="I19:I24" si="13">(E19*G19)+(E19/6*G19)</f>
        <v>217.00020000000001</v>
      </c>
      <c r="J19" s="828">
        <f t="shared" si="3"/>
        <v>93.000085714285717</v>
      </c>
      <c r="K19" s="867"/>
      <c r="L19" s="811">
        <f t="shared" si="4"/>
        <v>28</v>
      </c>
      <c r="M19" s="826">
        <f t="shared" si="5"/>
        <v>338</v>
      </c>
      <c r="N19" s="847">
        <v>7</v>
      </c>
      <c r="O19" s="824">
        <v>43405</v>
      </c>
      <c r="P19" s="866">
        <f>6*3+7*(28.4286)</f>
        <v>217.00020000000001</v>
      </c>
      <c r="Q19" s="845">
        <f t="shared" si="6"/>
        <v>930.00085714285717</v>
      </c>
      <c r="R19" s="844">
        <f t="shared" si="7"/>
        <v>483</v>
      </c>
      <c r="S19" s="843">
        <f t="shared" si="8"/>
        <v>43887</v>
      </c>
      <c r="T19" s="842">
        <f t="shared" si="9"/>
        <v>28.428599999999999</v>
      </c>
      <c r="U19" s="841"/>
      <c r="V19" s="148"/>
      <c r="W19" s="840">
        <f t="shared" si="10"/>
        <v>852.85799999999995</v>
      </c>
      <c r="X19" s="839">
        <f t="shared" si="11"/>
        <v>76.75721999999999</v>
      </c>
      <c r="Y19" s="839">
        <f t="shared" si="12"/>
        <v>929.61521999999991</v>
      </c>
    </row>
    <row r="20" spans="1:26" s="737" customFormat="1">
      <c r="A20" s="836">
        <v>8</v>
      </c>
      <c r="B20" s="835" t="s">
        <v>886</v>
      </c>
      <c r="C20" s="737" t="s">
        <v>885</v>
      </c>
      <c r="D20" s="834"/>
      <c r="E20" s="833">
        <f t="shared" si="1"/>
        <v>31.000028571428572</v>
      </c>
      <c r="F20" s="832">
        <f t="shared" si="2"/>
        <v>3.8750035714285715</v>
      </c>
      <c r="G20" s="868"/>
      <c r="H20" s="831">
        <v>10</v>
      </c>
      <c r="I20" s="829">
        <f t="shared" si="13"/>
        <v>0</v>
      </c>
      <c r="J20" s="828">
        <f t="shared" si="3"/>
        <v>38.750035714285715</v>
      </c>
      <c r="K20" s="867"/>
      <c r="L20" s="811">
        <f t="shared" si="4"/>
        <v>24</v>
      </c>
      <c r="M20" s="826">
        <f t="shared" si="5"/>
        <v>62.8</v>
      </c>
      <c r="N20" s="847">
        <v>6</v>
      </c>
      <c r="O20" s="824">
        <v>43405</v>
      </c>
      <c r="P20" s="866">
        <f>6*3+7*(28.4286)</f>
        <v>217.00020000000001</v>
      </c>
      <c r="Q20" s="845">
        <f t="shared" si="6"/>
        <v>930.00085714285717</v>
      </c>
      <c r="R20" s="844">
        <f t="shared" si="7"/>
        <v>483</v>
      </c>
      <c r="S20" s="843">
        <f t="shared" si="8"/>
        <v>43887</v>
      </c>
      <c r="T20" s="842">
        <f t="shared" si="9"/>
        <v>28.428599999999999</v>
      </c>
      <c r="U20" s="841"/>
      <c r="V20" s="148"/>
      <c r="W20" s="840">
        <f t="shared" si="10"/>
        <v>852.85799999999995</v>
      </c>
      <c r="X20" s="839">
        <f t="shared" si="11"/>
        <v>76.75721999999999</v>
      </c>
      <c r="Y20" s="839">
        <f t="shared" si="12"/>
        <v>929.61521999999991</v>
      </c>
    </row>
    <row r="21" spans="1:26" s="737" customFormat="1">
      <c r="A21" s="836">
        <v>9</v>
      </c>
      <c r="B21" s="835" t="s">
        <v>884</v>
      </c>
      <c r="C21" s="737" t="s">
        <v>883</v>
      </c>
      <c r="D21" s="834"/>
      <c r="E21" s="833">
        <f t="shared" si="1"/>
        <v>31.000028571428572</v>
      </c>
      <c r="F21" s="832">
        <f t="shared" si="2"/>
        <v>3.8750035714285715</v>
      </c>
      <c r="G21" s="868"/>
      <c r="H21" s="831">
        <v>0</v>
      </c>
      <c r="I21" s="829">
        <f t="shared" si="13"/>
        <v>0</v>
      </c>
      <c r="J21" s="828">
        <f t="shared" si="3"/>
        <v>0</v>
      </c>
      <c r="K21" s="867"/>
      <c r="L21" s="811">
        <f t="shared" si="4"/>
        <v>24</v>
      </c>
      <c r="M21" s="826">
        <f t="shared" si="5"/>
        <v>24</v>
      </c>
      <c r="N21" s="847">
        <v>6</v>
      </c>
      <c r="O21" s="824">
        <v>43617</v>
      </c>
      <c r="P21" s="866">
        <f>6*3+7*(28.4286)</f>
        <v>217.00020000000001</v>
      </c>
      <c r="Q21" s="845">
        <f t="shared" si="6"/>
        <v>930.00085714285717</v>
      </c>
      <c r="R21" s="844">
        <f t="shared" si="7"/>
        <v>271</v>
      </c>
      <c r="S21" s="843">
        <f t="shared" si="8"/>
        <v>43887</v>
      </c>
      <c r="T21" s="842">
        <f t="shared" si="9"/>
        <v>28.428599999999999</v>
      </c>
      <c r="U21" s="841"/>
      <c r="V21" s="148"/>
      <c r="W21" s="840">
        <f t="shared" si="10"/>
        <v>852.85799999999995</v>
      </c>
      <c r="X21" s="839">
        <f t="shared" si="11"/>
        <v>76.75721999999999</v>
      </c>
      <c r="Y21" s="839">
        <f t="shared" si="12"/>
        <v>929.61521999999991</v>
      </c>
    </row>
    <row r="22" spans="1:26" s="737" customFormat="1">
      <c r="A22" s="836">
        <v>10</v>
      </c>
      <c r="B22" s="835" t="s">
        <v>882</v>
      </c>
      <c r="C22" s="737" t="s">
        <v>881</v>
      </c>
      <c r="D22" s="834"/>
      <c r="E22" s="833">
        <f t="shared" si="1"/>
        <v>31.000028571428572</v>
      </c>
      <c r="F22" s="832">
        <f t="shared" si="2"/>
        <v>3.8750035714285715</v>
      </c>
      <c r="G22" s="868"/>
      <c r="H22" s="831">
        <v>18</v>
      </c>
      <c r="I22" s="829">
        <f t="shared" si="13"/>
        <v>0</v>
      </c>
      <c r="J22" s="828">
        <f t="shared" si="3"/>
        <v>69.750064285714288</v>
      </c>
      <c r="K22" s="867"/>
      <c r="L22" s="811">
        <f t="shared" si="4"/>
        <v>28</v>
      </c>
      <c r="M22" s="826">
        <f t="shared" si="5"/>
        <v>97.8</v>
      </c>
      <c r="N22" s="847">
        <v>7</v>
      </c>
      <c r="O22" s="824">
        <v>43617</v>
      </c>
      <c r="P22" s="866">
        <f>6*3+7*(28.4286)</f>
        <v>217.00020000000001</v>
      </c>
      <c r="Q22" s="845">
        <f t="shared" si="6"/>
        <v>930.00085714285717</v>
      </c>
      <c r="R22" s="844">
        <f t="shared" si="7"/>
        <v>271</v>
      </c>
      <c r="S22" s="843">
        <f t="shared" si="8"/>
        <v>43887</v>
      </c>
      <c r="T22" s="842">
        <f t="shared" si="9"/>
        <v>28.428599999999999</v>
      </c>
      <c r="U22" s="841"/>
      <c r="V22" s="148"/>
      <c r="W22" s="840">
        <f t="shared" si="10"/>
        <v>852.85799999999995</v>
      </c>
      <c r="X22" s="839">
        <f t="shared" si="11"/>
        <v>76.75721999999999</v>
      </c>
      <c r="Y22" s="839">
        <f t="shared" si="12"/>
        <v>929.61521999999991</v>
      </c>
    </row>
    <row r="23" spans="1:26" s="814" customFormat="1">
      <c r="A23" s="836">
        <v>11</v>
      </c>
      <c r="B23" s="835" t="s">
        <v>857</v>
      </c>
      <c r="C23" s="737" t="s">
        <v>856</v>
      </c>
      <c r="D23" s="834"/>
      <c r="E23" s="833">
        <v>31</v>
      </c>
      <c r="F23" s="832">
        <f>+E23/8</f>
        <v>3.875</v>
      </c>
      <c r="G23" s="831"/>
      <c r="H23" s="830">
        <v>0</v>
      </c>
      <c r="I23" s="829">
        <f>+G23*E23</f>
        <v>0</v>
      </c>
      <c r="J23" s="828">
        <f>+F23*H23</f>
        <v>0</v>
      </c>
      <c r="K23" s="827"/>
      <c r="L23" s="811">
        <f>+N23*$N$3</f>
        <v>24</v>
      </c>
      <c r="M23" s="826">
        <f>ROUND(SUM(I23:L23),1)</f>
        <v>24</v>
      </c>
      <c r="N23" s="825">
        <v>6</v>
      </c>
      <c r="O23" s="824">
        <v>43649</v>
      </c>
      <c r="P23" s="823">
        <f>+E23*6</f>
        <v>186</v>
      </c>
      <c r="Q23" s="822">
        <f>+E23*30</f>
        <v>930</v>
      </c>
      <c r="R23" s="821">
        <f>1+$K$2-O23</f>
        <v>239</v>
      </c>
      <c r="S23" s="820">
        <f t="shared" si="8"/>
        <v>43887</v>
      </c>
      <c r="T23" s="819">
        <f>(E23*7-18)/7</f>
        <v>28.428571428571427</v>
      </c>
      <c r="U23" s="818"/>
      <c r="V23" s="817"/>
      <c r="W23" s="816">
        <f>+T23*30</f>
        <v>852.85714285714278</v>
      </c>
      <c r="X23" s="815">
        <f>+W23*0.09</f>
        <v>76.757142857142853</v>
      </c>
      <c r="Y23" s="815">
        <f>+X23+W23</f>
        <v>929.61428571428564</v>
      </c>
    </row>
    <row r="24" spans="1:26" s="737" customFormat="1">
      <c r="A24" s="836">
        <v>12</v>
      </c>
      <c r="B24" s="835" t="s">
        <v>880</v>
      </c>
      <c r="C24" s="737" t="s">
        <v>879</v>
      </c>
      <c r="D24" s="834"/>
      <c r="E24" s="833">
        <f t="shared" si="1"/>
        <v>31.000028571428572</v>
      </c>
      <c r="F24" s="832">
        <f t="shared" si="2"/>
        <v>3.8750035714285715</v>
      </c>
      <c r="G24" s="868"/>
      <c r="H24" s="831">
        <v>0</v>
      </c>
      <c r="I24" s="829">
        <f t="shared" si="13"/>
        <v>0</v>
      </c>
      <c r="J24" s="828">
        <f t="shared" si="3"/>
        <v>0</v>
      </c>
      <c r="K24" s="867"/>
      <c r="L24" s="811">
        <f t="shared" si="4"/>
        <v>20</v>
      </c>
      <c r="M24" s="826">
        <f t="shared" si="5"/>
        <v>20</v>
      </c>
      <c r="N24" s="825">
        <v>5</v>
      </c>
      <c r="O24" s="824">
        <v>43783</v>
      </c>
      <c r="P24" s="866">
        <f>6*3+7*(28.4286)</f>
        <v>217.00020000000001</v>
      </c>
      <c r="Q24" s="845">
        <f t="shared" si="6"/>
        <v>930.00085714285717</v>
      </c>
      <c r="R24" s="844">
        <f t="shared" si="7"/>
        <v>105</v>
      </c>
      <c r="S24" s="843">
        <f t="shared" si="8"/>
        <v>43887</v>
      </c>
      <c r="T24" s="842">
        <f t="shared" si="9"/>
        <v>28.428599999999999</v>
      </c>
      <c r="U24" s="841"/>
      <c r="V24" s="148"/>
      <c r="W24" s="840">
        <f t="shared" si="10"/>
        <v>852.85799999999995</v>
      </c>
      <c r="X24" s="839">
        <f t="shared" si="11"/>
        <v>76.75721999999999</v>
      </c>
      <c r="Y24" s="839">
        <f t="shared" si="12"/>
        <v>929.61521999999991</v>
      </c>
    </row>
    <row r="25" spans="1:26" s="781" customFormat="1" ht="9" customHeight="1">
      <c r="A25" s="797"/>
      <c r="B25" s="796"/>
      <c r="C25" s="795"/>
      <c r="D25" s="1324" t="s">
        <v>878</v>
      </c>
      <c r="E25" s="1324"/>
      <c r="F25" s="1324"/>
      <c r="G25" s="794"/>
      <c r="H25" s="793">
        <f>SUM(H14:H24)</f>
        <v>100</v>
      </c>
      <c r="I25" s="792">
        <f>SUM(I14:I17)</f>
        <v>0</v>
      </c>
      <c r="J25" s="792">
        <f>SUM(J14:J17)</f>
        <v>204.61607142857142</v>
      </c>
      <c r="K25" s="792">
        <f>SUM(K14:K17)</f>
        <v>112.91499999999999</v>
      </c>
      <c r="L25" s="792">
        <f>SUM(L14:L17)</f>
        <v>92</v>
      </c>
      <c r="M25" s="791"/>
      <c r="N25" s="790"/>
      <c r="O25" s="789"/>
      <c r="P25" s="788">
        <f>SUM(P14:P17)</f>
        <v>1117.0999999999999</v>
      </c>
      <c r="Q25" s="788">
        <f>SUM(Q14:Q17)</f>
        <v>4787.5714285714275</v>
      </c>
      <c r="R25" s="787"/>
      <c r="S25" s="786"/>
      <c r="T25" s="785"/>
      <c r="U25" s="784"/>
      <c r="V25" s="783"/>
      <c r="W25" s="782"/>
    </row>
    <row r="26" spans="1:26" ht="15.75">
      <c r="B26" s="808"/>
      <c r="C26" s="865" t="s">
        <v>877</v>
      </c>
      <c r="D26" s="863"/>
      <c r="E26" s="863"/>
      <c r="F26" s="863"/>
      <c r="G26" s="864"/>
      <c r="H26" s="863"/>
      <c r="I26" s="863"/>
      <c r="J26" s="862" t="s">
        <v>876</v>
      </c>
      <c r="K26" s="1325">
        <f>SUM(M28:M31)</f>
        <v>760.3</v>
      </c>
      <c r="L26" s="1325"/>
      <c r="M26" s="1326"/>
      <c r="N26" s="861"/>
      <c r="O26" s="860" t="str">
        <f>+P1</f>
        <v>0AB71</v>
      </c>
      <c r="P26" s="859" t="s">
        <v>875</v>
      </c>
      <c r="Q26" s="858">
        <v>750</v>
      </c>
      <c r="S26" s="805"/>
      <c r="T26" s="804"/>
      <c r="U26" s="803"/>
      <c r="W26" s="857"/>
    </row>
    <row r="27" spans="1:26" ht="12" customHeight="1">
      <c r="B27" s="808"/>
      <c r="C27" s="856" t="s">
        <v>874</v>
      </c>
      <c r="E27" s="854" t="s">
        <v>873</v>
      </c>
      <c r="F27" s="854" t="s">
        <v>872</v>
      </c>
      <c r="G27" s="855" t="s">
        <v>871</v>
      </c>
      <c r="H27" s="854" t="s">
        <v>870</v>
      </c>
      <c r="I27" s="854" t="s">
        <v>869</v>
      </c>
      <c r="J27" s="854" t="s">
        <v>868</v>
      </c>
      <c r="K27" s="854" t="s">
        <v>867</v>
      </c>
      <c r="L27" s="854" t="s">
        <v>866</v>
      </c>
      <c r="M27" s="854" t="s">
        <v>865</v>
      </c>
      <c r="N27" s="853" t="s">
        <v>864</v>
      </c>
      <c r="P27" s="852" t="s">
        <v>863</v>
      </c>
      <c r="Q27" s="851" t="s">
        <v>862</v>
      </c>
      <c r="S27" s="805"/>
      <c r="T27" s="850" t="s">
        <v>861</v>
      </c>
      <c r="U27" s="803"/>
    </row>
    <row r="28" spans="1:26" s="737" customFormat="1">
      <c r="A28" s="837">
        <v>13</v>
      </c>
      <c r="B28" s="835" t="s">
        <v>860</v>
      </c>
      <c r="C28" s="849" t="s">
        <v>534</v>
      </c>
      <c r="D28" s="849"/>
      <c r="E28" s="833">
        <f>+Q28/30</f>
        <v>43.466666666666661</v>
      </c>
      <c r="F28" s="848">
        <f t="shared" ref="F28:F31" si="14">+E28/8</f>
        <v>5.4333333333333327</v>
      </c>
      <c r="G28" s="831">
        <v>6</v>
      </c>
      <c r="H28" s="831">
        <v>0</v>
      </c>
      <c r="I28" s="829">
        <f>(E28*G28)+(E28/6*G28)</f>
        <v>304.26666666666659</v>
      </c>
      <c r="J28" s="828">
        <f>+F28*H28</f>
        <v>0</v>
      </c>
      <c r="K28" s="827"/>
      <c r="L28" s="811">
        <f>+N28*$N$3</f>
        <v>24</v>
      </c>
      <c r="M28" s="826">
        <f>ROUND((L28+K28+J28+I28),1)</f>
        <v>328.3</v>
      </c>
      <c r="N28" s="847">
        <v>6</v>
      </c>
      <c r="O28" s="824">
        <v>43307</v>
      </c>
      <c r="P28" s="846">
        <f>(1400-96)/30*7</f>
        <v>304.26666666666665</v>
      </c>
      <c r="Q28" s="845">
        <f>+P28/7*30</f>
        <v>1303.9999999999998</v>
      </c>
      <c r="R28" s="844">
        <f t="shared" ref="R28:R31" si="15">1+$K$2-O28</f>
        <v>581</v>
      </c>
      <c r="S28" s="843">
        <f t="shared" si="8"/>
        <v>43887</v>
      </c>
      <c r="T28" s="842">
        <f t="shared" ref="T28:T31" si="16">(E28*7-18)/7</f>
        <v>40.895238095238092</v>
      </c>
      <c r="U28" s="841">
        <v>38365</v>
      </c>
      <c r="V28" s="148"/>
      <c r="W28" s="840">
        <f t="shared" ref="W28:W31" si="17">+T28*30</f>
        <v>1226.8571428571427</v>
      </c>
      <c r="X28" s="839">
        <f t="shared" ref="X28:X31" si="18">+W28*0.09</f>
        <v>110.41714285714284</v>
      </c>
      <c r="Y28" s="839">
        <f t="shared" ref="Y28:Y31" si="19">+X28+W28</f>
        <v>1337.2742857142855</v>
      </c>
      <c r="Z28" s="838">
        <f>6*3+7*38.5</f>
        <v>287.5</v>
      </c>
    </row>
    <row r="29" spans="1:26" s="814" customFormat="1">
      <c r="A29" s="836">
        <v>14</v>
      </c>
      <c r="B29" s="835" t="s">
        <v>855</v>
      </c>
      <c r="C29" s="737" t="s">
        <v>854</v>
      </c>
      <c r="D29" s="834"/>
      <c r="E29" s="833">
        <v>31</v>
      </c>
      <c r="F29" s="832">
        <f t="shared" si="14"/>
        <v>3.875</v>
      </c>
      <c r="G29" s="831">
        <v>6</v>
      </c>
      <c r="H29" s="830">
        <v>0</v>
      </c>
      <c r="I29" s="829">
        <f>+G29*E29</f>
        <v>186</v>
      </c>
      <c r="J29" s="828">
        <f>+F29*H29</f>
        <v>0</v>
      </c>
      <c r="K29" s="827"/>
      <c r="L29" s="811">
        <f>+N29*$N$3</f>
        <v>24</v>
      </c>
      <c r="M29" s="826">
        <f>ROUND(SUM(I29:L29),1)</f>
        <v>210</v>
      </c>
      <c r="N29" s="825">
        <v>6</v>
      </c>
      <c r="O29" s="824">
        <v>43776</v>
      </c>
      <c r="P29" s="823">
        <f>+E29*6</f>
        <v>186</v>
      </c>
      <c r="Q29" s="822">
        <f>+E29*30</f>
        <v>930</v>
      </c>
      <c r="R29" s="821">
        <f t="shared" si="15"/>
        <v>112</v>
      </c>
      <c r="S29" s="820">
        <f t="shared" si="8"/>
        <v>43887</v>
      </c>
      <c r="T29" s="819">
        <f t="shared" si="16"/>
        <v>28.428571428571427</v>
      </c>
      <c r="U29" s="818"/>
      <c r="V29" s="817"/>
      <c r="W29" s="816">
        <f t="shared" si="17"/>
        <v>852.85714285714278</v>
      </c>
      <c r="X29" s="815">
        <f t="shared" si="18"/>
        <v>76.757142857142853</v>
      </c>
      <c r="Y29" s="815">
        <f t="shared" si="19"/>
        <v>929.61428571428564</v>
      </c>
    </row>
    <row r="30" spans="1:26" s="814" customFormat="1">
      <c r="A30" s="992" t="s">
        <v>959</v>
      </c>
      <c r="B30" s="835" t="s">
        <v>956</v>
      </c>
      <c r="C30" s="737" t="s">
        <v>957</v>
      </c>
      <c r="D30" s="834"/>
      <c r="E30" s="833">
        <v>33</v>
      </c>
      <c r="F30" s="832">
        <f t="shared" si="14"/>
        <v>4.125</v>
      </c>
      <c r="G30" s="831">
        <v>6</v>
      </c>
      <c r="H30" s="830">
        <v>0</v>
      </c>
      <c r="I30" s="829">
        <f>+G30*E30</f>
        <v>198</v>
      </c>
      <c r="J30" s="828">
        <f>+F30*H30</f>
        <v>0</v>
      </c>
      <c r="K30" s="827"/>
      <c r="L30" s="811">
        <f>+N30*$N$3</f>
        <v>24</v>
      </c>
      <c r="M30" s="826">
        <f>ROUND(SUM(I30:L30),1)</f>
        <v>222</v>
      </c>
      <c r="N30" s="825">
        <v>6</v>
      </c>
      <c r="O30" s="824">
        <v>43851</v>
      </c>
      <c r="P30" s="823">
        <f>+E30*6</f>
        <v>198</v>
      </c>
      <c r="Q30" s="822">
        <f>+E30*30</f>
        <v>990</v>
      </c>
      <c r="R30" s="821">
        <f t="shared" si="15"/>
        <v>37</v>
      </c>
      <c r="S30" s="820">
        <f t="shared" si="8"/>
        <v>43887</v>
      </c>
      <c r="T30" s="819">
        <f t="shared" si="16"/>
        <v>30.428571428571427</v>
      </c>
      <c r="U30" s="818"/>
      <c r="V30" s="817"/>
      <c r="W30" s="816">
        <f t="shared" si="17"/>
        <v>912.85714285714278</v>
      </c>
      <c r="X30" s="815">
        <f t="shared" si="18"/>
        <v>82.157142857142844</v>
      </c>
      <c r="Y30" s="815">
        <f t="shared" si="19"/>
        <v>995.01428571428562</v>
      </c>
    </row>
    <row r="31" spans="1:26" s="814" customFormat="1">
      <c r="A31" s="797"/>
      <c r="B31" s="835"/>
      <c r="C31" s="737"/>
      <c r="D31" s="834"/>
      <c r="E31" s="993">
        <v>31</v>
      </c>
      <c r="F31" s="994">
        <f t="shared" si="14"/>
        <v>3.875</v>
      </c>
      <c r="G31" s="995"/>
      <c r="H31" s="830"/>
      <c r="I31" s="829">
        <f t="shared" ref="I31" si="20">+G31*E31</f>
        <v>0</v>
      </c>
      <c r="J31" s="828">
        <f t="shared" ref="J31" si="21">+F31*H31</f>
        <v>0</v>
      </c>
      <c r="K31" s="827"/>
      <c r="L31" s="811">
        <f t="shared" ref="L31" si="22">+N31*$N$3</f>
        <v>0</v>
      </c>
      <c r="M31" s="826">
        <f t="shared" ref="M31" si="23">ROUND(SUM(I31:L31),1)</f>
        <v>0</v>
      </c>
      <c r="N31" s="995"/>
      <c r="O31" s="824">
        <v>43851</v>
      </c>
      <c r="P31" s="823">
        <f>+E31*6</f>
        <v>186</v>
      </c>
      <c r="Q31" s="822">
        <f>+E31*30</f>
        <v>930</v>
      </c>
      <c r="R31" s="821">
        <f t="shared" si="15"/>
        <v>37</v>
      </c>
      <c r="S31" s="820">
        <f t="shared" si="8"/>
        <v>43887</v>
      </c>
      <c r="T31" s="819">
        <f t="shared" si="16"/>
        <v>28.428571428571427</v>
      </c>
      <c r="U31" s="818"/>
      <c r="V31" s="817"/>
      <c r="W31" s="816">
        <f t="shared" si="17"/>
        <v>852.85714285714278</v>
      </c>
      <c r="X31" s="815">
        <f t="shared" si="18"/>
        <v>76.757142857142853</v>
      </c>
      <c r="Y31" s="815">
        <f t="shared" si="19"/>
        <v>929.61428571428564</v>
      </c>
    </row>
    <row r="32" spans="1:26" s="781" customFormat="1" ht="9" customHeight="1">
      <c r="A32" s="797"/>
      <c r="B32" s="796"/>
      <c r="C32" s="795"/>
      <c r="D32" s="1324"/>
      <c r="E32" s="1324"/>
      <c r="F32" s="1324"/>
      <c r="G32" s="794"/>
      <c r="H32" s="793">
        <f>SUM(H28:H31)</f>
        <v>0</v>
      </c>
      <c r="I32" s="792"/>
      <c r="J32" s="792"/>
      <c r="K32" s="792"/>
      <c r="L32" s="792"/>
      <c r="M32" s="791">
        <f>+H25+H32</f>
        <v>100</v>
      </c>
      <c r="N32" s="790">
        <f>SUM(N14:N31)</f>
        <v>81</v>
      </c>
      <c r="O32" s="789" t="s">
        <v>853</v>
      </c>
      <c r="P32" s="788"/>
      <c r="Q32" s="788">
        <v>1232.1400000000001</v>
      </c>
      <c r="R32" s="787"/>
      <c r="S32" s="786"/>
      <c r="T32" s="785"/>
      <c r="U32" s="784"/>
      <c r="V32" s="783"/>
      <c r="W32" s="782" t="e">
        <f>+#REF!/7</f>
        <v>#REF!</v>
      </c>
    </row>
    <row r="33" spans="1:23" ht="15">
      <c r="B33" s="808"/>
      <c r="F33" s="813" t="s">
        <v>852</v>
      </c>
      <c r="G33" s="812"/>
      <c r="H33" s="1327">
        <f>+K12+K26+K3</f>
        <v>2612</v>
      </c>
      <c r="I33" s="1328"/>
      <c r="L33" s="811"/>
      <c r="O33" s="810">
        <f>INT(M32+N32)</f>
        <v>181</v>
      </c>
      <c r="P33" s="809"/>
      <c r="Q33" s="806"/>
      <c r="R33" s="805"/>
      <c r="S33" s="804"/>
      <c r="T33" s="798"/>
      <c r="U33" s="803"/>
      <c r="W33" s="1" t="e">
        <f>+W32*30</f>
        <v>#REF!</v>
      </c>
    </row>
    <row r="34" spans="1:23" ht="5.0999999999999996" customHeight="1" thickBot="1">
      <c r="B34" s="808"/>
      <c r="P34" s="807"/>
      <c r="Q34" s="806"/>
      <c r="R34" s="805"/>
      <c r="S34" s="804"/>
      <c r="T34" s="798"/>
      <c r="U34" s="803"/>
    </row>
    <row r="35" spans="1:23" ht="18.75" thickBot="1">
      <c r="B35" s="802" t="s">
        <v>851</v>
      </c>
      <c r="C35" s="800"/>
      <c r="D35" s="1329">
        <f>K26+K12+K3</f>
        <v>2612</v>
      </c>
      <c r="E35" s="1330"/>
      <c r="F35" s="801" t="s">
        <v>850</v>
      </c>
      <c r="G35" s="800"/>
      <c r="H35" s="1331">
        <f>+K53</f>
        <v>2078.19</v>
      </c>
      <c r="I35" s="1332"/>
      <c r="J35" s="799" t="s">
        <v>849</v>
      </c>
      <c r="K35" s="503"/>
      <c r="L35" s="1333">
        <f>+H35+D35</f>
        <v>4690.1900000000005</v>
      </c>
      <c r="M35" s="1334"/>
      <c r="O35" s="12">
        <f>+D35-H33</f>
        <v>0</v>
      </c>
      <c r="R35" s="150"/>
      <c r="S35" s="798"/>
      <c r="T35" s="798"/>
      <c r="U35" s="150"/>
    </row>
    <row r="36" spans="1:23" s="781" customFormat="1" ht="5.0999999999999996" customHeight="1" thickBot="1">
      <c r="A36" s="797"/>
      <c r="B36" s="796"/>
      <c r="C36" s="795"/>
      <c r="D36" s="1324"/>
      <c r="E36" s="1324"/>
      <c r="F36" s="1324"/>
      <c r="G36" s="794"/>
      <c r="H36" s="793"/>
      <c r="I36" s="792"/>
      <c r="J36" s="792"/>
      <c r="K36" s="792"/>
      <c r="L36" s="792"/>
      <c r="M36" s="791"/>
      <c r="N36" s="790"/>
      <c r="O36" s="789"/>
      <c r="P36" s="788"/>
      <c r="Q36" s="788"/>
      <c r="R36" s="787"/>
      <c r="S36" s="786"/>
      <c r="T36" s="785"/>
      <c r="U36" s="784"/>
      <c r="V36" s="783"/>
      <c r="W36" s="782"/>
    </row>
    <row r="37" spans="1:23" s="737" customFormat="1" outlineLevel="1">
      <c r="A37" s="735"/>
      <c r="B37" s="780"/>
      <c r="C37" s="779" t="s">
        <v>848</v>
      </c>
      <c r="D37" s="778"/>
      <c r="E37" s="778"/>
      <c r="F37" s="778"/>
      <c r="G37" s="756" t="s">
        <v>847</v>
      </c>
      <c r="H37" s="755" t="s">
        <v>948</v>
      </c>
      <c r="I37" s="755"/>
      <c r="J37" s="755"/>
      <c r="K37" s="755"/>
      <c r="L37" s="777"/>
      <c r="M37" s="738"/>
      <c r="N37" s="776"/>
      <c r="O37" s="775">
        <v>500</v>
      </c>
      <c r="P37" s="774">
        <v>1</v>
      </c>
      <c r="Q37" s="773" t="s">
        <v>846</v>
      </c>
    </row>
    <row r="38" spans="1:23" s="737" customFormat="1" outlineLevel="1">
      <c r="A38" s="735"/>
      <c r="B38" s="747"/>
      <c r="C38" s="767" t="s">
        <v>845</v>
      </c>
      <c r="D38" s="772" t="s">
        <v>1004</v>
      </c>
      <c r="E38" s="771"/>
      <c r="F38" s="771"/>
      <c r="G38" s="756" t="s">
        <v>844</v>
      </c>
      <c r="H38" s="770" t="s">
        <v>948</v>
      </c>
      <c r="I38" s="770"/>
      <c r="J38" s="770"/>
      <c r="K38" s="770"/>
      <c r="L38" s="742"/>
      <c r="M38" s="738"/>
      <c r="N38" s="764"/>
      <c r="O38" s="769">
        <f>+O37/7</f>
        <v>71.428571428571431</v>
      </c>
      <c r="P38" s="768">
        <f>+O38*P37</f>
        <v>71.428571428571431</v>
      </c>
      <c r="Q38" s="714"/>
    </row>
    <row r="39" spans="1:23" s="737" customFormat="1" ht="13.5" outlineLevel="1" thickBot="1">
      <c r="A39" s="735"/>
      <c r="B39" s="747"/>
      <c r="C39" s="767" t="s">
        <v>843</v>
      </c>
      <c r="D39" s="757" t="s">
        <v>1003</v>
      </c>
      <c r="E39" s="756" t="s">
        <v>842</v>
      </c>
      <c r="F39" s="755" t="s">
        <v>1002</v>
      </c>
      <c r="G39" s="766" t="s">
        <v>841</v>
      </c>
      <c r="H39" s="765">
        <v>2020</v>
      </c>
      <c r="I39" s="750"/>
      <c r="J39" s="750"/>
      <c r="K39" s="750"/>
      <c r="L39" s="742"/>
      <c r="M39" s="1"/>
      <c r="N39" s="764"/>
      <c r="O39" s="763">
        <f>+O38/6</f>
        <v>11.904761904761905</v>
      </c>
      <c r="P39" s="762">
        <f>+O39*P37</f>
        <v>11.904761904761905</v>
      </c>
      <c r="Q39" s="761">
        <f>+P39+P38</f>
        <v>83.333333333333343</v>
      </c>
      <c r="S39" s="1"/>
    </row>
    <row r="40" spans="1:23" s="737" customFormat="1" outlineLevel="1">
      <c r="A40" s="735"/>
      <c r="B40" s="747"/>
      <c r="C40" s="758" t="s">
        <v>840</v>
      </c>
      <c r="D40" s="757" t="s">
        <v>950</v>
      </c>
      <c r="E40" s="757"/>
      <c r="F40" s="757"/>
      <c r="G40" s="756" t="s">
        <v>839</v>
      </c>
      <c r="H40" s="759" t="s">
        <v>801</v>
      </c>
      <c r="I40" s="756" t="s">
        <v>838</v>
      </c>
      <c r="J40" s="755" t="s">
        <v>1001</v>
      </c>
      <c r="K40" s="759"/>
      <c r="L40" s="742"/>
      <c r="M40" s="1"/>
      <c r="N40" s="764"/>
    </row>
    <row r="41" spans="1:23" s="737" customFormat="1" outlineLevel="1">
      <c r="A41" s="735"/>
      <c r="B41" s="747"/>
      <c r="C41" s="758" t="s">
        <v>837</v>
      </c>
      <c r="D41" s="757" t="s">
        <v>949</v>
      </c>
      <c r="E41" s="757"/>
      <c r="F41" s="757"/>
      <c r="G41" s="756" t="s">
        <v>836</v>
      </c>
      <c r="H41" s="755" t="s">
        <v>948</v>
      </c>
      <c r="I41" s="756" t="s">
        <v>835</v>
      </c>
      <c r="J41" s="755" t="s">
        <v>947</v>
      </c>
      <c r="K41" s="755"/>
      <c r="L41" s="742"/>
      <c r="M41" s="1"/>
      <c r="N41" s="764"/>
      <c r="O41" s="736"/>
    </row>
    <row r="42" spans="1:23" s="737" customFormat="1" ht="17.25" outlineLevel="1" thickBot="1">
      <c r="A42" s="735"/>
      <c r="B42" s="747"/>
      <c r="C42" s="754" t="s">
        <v>834</v>
      </c>
      <c r="D42" s="754" t="s">
        <v>833</v>
      </c>
      <c r="E42" s="754"/>
      <c r="F42" s="754"/>
      <c r="G42" s="753" t="s">
        <v>832</v>
      </c>
      <c r="H42" s="753" t="s">
        <v>831</v>
      </c>
      <c r="I42" s="753" t="s">
        <v>830</v>
      </c>
      <c r="J42" s="753" t="s">
        <v>829</v>
      </c>
      <c r="K42" s="753" t="s">
        <v>828</v>
      </c>
      <c r="L42" s="742"/>
      <c r="M42" s="1"/>
      <c r="O42" s="736"/>
    </row>
    <row r="43" spans="1:23" outlineLevel="1">
      <c r="B43" s="747"/>
      <c r="C43" s="751" t="s">
        <v>946</v>
      </c>
      <c r="D43" s="750" t="s">
        <v>945</v>
      </c>
      <c r="E43" s="750"/>
      <c r="F43" s="750"/>
      <c r="G43" s="749">
        <v>43471</v>
      </c>
      <c r="H43" s="986">
        <v>31</v>
      </c>
      <c r="I43" s="986">
        <v>235</v>
      </c>
      <c r="J43" s="986">
        <v>26.67</v>
      </c>
      <c r="K43" s="986">
        <v>208.33</v>
      </c>
      <c r="L43" s="742"/>
      <c r="N43" s="737"/>
      <c r="O43" s="736"/>
      <c r="P43" s="737"/>
      <c r="Q43" s="737"/>
      <c r="R43" s="737"/>
      <c r="S43" s="737"/>
      <c r="T43" s="737"/>
    </row>
    <row r="44" spans="1:23" s="737" customFormat="1" outlineLevel="1">
      <c r="A44" s="735"/>
      <c r="B44" s="747"/>
      <c r="C44" s="751" t="s">
        <v>944</v>
      </c>
      <c r="D44" s="750" t="s">
        <v>943</v>
      </c>
      <c r="E44" s="750"/>
      <c r="F44" s="750"/>
      <c r="G44" s="749">
        <v>43473</v>
      </c>
      <c r="H44" s="986">
        <v>31</v>
      </c>
      <c r="I44" s="986">
        <v>235</v>
      </c>
      <c r="J44" s="986">
        <v>26.67</v>
      </c>
      <c r="K44" s="986">
        <v>208.33</v>
      </c>
      <c r="L44" s="742"/>
      <c r="M44" s="1"/>
      <c r="O44" s="736"/>
    </row>
    <row r="45" spans="1:23" s="737" customFormat="1" outlineLevel="1">
      <c r="A45" s="735"/>
      <c r="B45" s="747"/>
      <c r="C45" s="751" t="s">
        <v>942</v>
      </c>
      <c r="D45" s="750" t="s">
        <v>941</v>
      </c>
      <c r="E45" s="750"/>
      <c r="F45" s="750"/>
      <c r="G45" s="749">
        <v>42005</v>
      </c>
      <c r="H45" s="986">
        <v>33.799999999999997</v>
      </c>
      <c r="I45" s="986">
        <v>254.6</v>
      </c>
      <c r="J45" s="986">
        <v>33.200000000000003</v>
      </c>
      <c r="K45" s="986">
        <v>221.4</v>
      </c>
      <c r="L45" s="742"/>
      <c r="M45" s="1"/>
      <c r="O45" s="736"/>
    </row>
    <row r="46" spans="1:23" s="737" customFormat="1" ht="12" outlineLevel="1">
      <c r="A46" s="735"/>
      <c r="B46" s="747"/>
      <c r="C46" s="751" t="s">
        <v>940</v>
      </c>
      <c r="D46" s="750" t="s">
        <v>939</v>
      </c>
      <c r="E46" s="750"/>
      <c r="F46" s="750"/>
      <c r="G46" s="749">
        <v>43111</v>
      </c>
      <c r="H46" s="986">
        <v>31</v>
      </c>
      <c r="I46" s="986">
        <v>235</v>
      </c>
      <c r="J46" s="986">
        <v>27.09</v>
      </c>
      <c r="K46" s="986">
        <v>207.91</v>
      </c>
      <c r="L46" s="742"/>
      <c r="M46" s="736"/>
      <c r="O46" s="736"/>
    </row>
    <row r="47" spans="1:23" s="737" customFormat="1" ht="12" outlineLevel="1">
      <c r="A47" s="735"/>
      <c r="B47" s="747"/>
      <c r="C47" s="751" t="s">
        <v>967</v>
      </c>
      <c r="D47" s="750" t="s">
        <v>966</v>
      </c>
      <c r="E47" s="750"/>
      <c r="F47" s="750"/>
      <c r="G47" s="749" t="s">
        <v>963</v>
      </c>
      <c r="H47" s="986">
        <v>31</v>
      </c>
      <c r="I47" s="986">
        <v>235</v>
      </c>
      <c r="J47" s="986">
        <v>26.67</v>
      </c>
      <c r="K47" s="986">
        <v>208.33</v>
      </c>
      <c r="L47" s="742"/>
      <c r="M47" s="736"/>
      <c r="O47" s="736"/>
    </row>
    <row r="48" spans="1:23" s="737" customFormat="1" ht="12" outlineLevel="1">
      <c r="A48" s="735"/>
      <c r="B48" s="747"/>
      <c r="C48" s="751" t="s">
        <v>936</v>
      </c>
      <c r="D48" s="750" t="s">
        <v>935</v>
      </c>
      <c r="E48" s="750"/>
      <c r="F48" s="750"/>
      <c r="G48" s="749" t="s">
        <v>934</v>
      </c>
      <c r="H48" s="986">
        <v>31</v>
      </c>
      <c r="I48" s="986">
        <v>195.83</v>
      </c>
      <c r="J48" s="986">
        <v>22.57</v>
      </c>
      <c r="K48" s="986">
        <v>173.26</v>
      </c>
      <c r="L48" s="742"/>
      <c r="M48" s="736"/>
      <c r="O48" s="736"/>
    </row>
    <row r="49" spans="1:21" s="737" customFormat="1" ht="12" outlineLevel="1">
      <c r="A49" s="735"/>
      <c r="B49" s="747"/>
      <c r="C49" s="751" t="s">
        <v>973</v>
      </c>
      <c r="D49" s="750" t="s">
        <v>974</v>
      </c>
      <c r="E49" s="750"/>
      <c r="F49" s="750"/>
      <c r="G49" s="749">
        <v>42744</v>
      </c>
      <c r="H49" s="986">
        <v>38.5</v>
      </c>
      <c r="I49" s="986">
        <v>287.5</v>
      </c>
      <c r="J49" s="986">
        <v>37.49</v>
      </c>
      <c r="K49" s="986">
        <v>250.01</v>
      </c>
      <c r="L49" s="742"/>
      <c r="M49" s="736"/>
      <c r="O49" s="736"/>
    </row>
    <row r="50" spans="1:21" s="737" customFormat="1" ht="12" outlineLevel="1">
      <c r="A50" s="735"/>
      <c r="B50" s="747"/>
      <c r="C50" s="751" t="s">
        <v>933</v>
      </c>
      <c r="D50" s="750" t="s">
        <v>932</v>
      </c>
      <c r="E50" s="750"/>
      <c r="F50" s="750"/>
      <c r="G50" s="749">
        <v>42005</v>
      </c>
      <c r="H50" s="986">
        <v>38.5</v>
      </c>
      <c r="I50" s="986">
        <v>220.75</v>
      </c>
      <c r="J50" s="986">
        <v>28.7</v>
      </c>
      <c r="K50" s="986">
        <v>192.05</v>
      </c>
      <c r="L50" s="742"/>
      <c r="M50" s="736"/>
      <c r="O50" s="736"/>
    </row>
    <row r="51" spans="1:21" s="737" customFormat="1" ht="12" outlineLevel="1">
      <c r="A51" s="735"/>
      <c r="B51" s="747"/>
      <c r="C51" s="751" t="s">
        <v>965</v>
      </c>
      <c r="D51" s="750" t="s">
        <v>964</v>
      </c>
      <c r="E51" s="750"/>
      <c r="F51" s="750"/>
      <c r="G51" s="749" t="s">
        <v>963</v>
      </c>
      <c r="H51" s="986">
        <v>31</v>
      </c>
      <c r="I51" s="986">
        <v>179.5</v>
      </c>
      <c r="J51" s="986">
        <v>21.05</v>
      </c>
      <c r="K51" s="986">
        <v>158.44999999999999</v>
      </c>
      <c r="L51" s="742"/>
      <c r="M51" s="736"/>
      <c r="O51" s="736"/>
    </row>
    <row r="52" spans="1:21" s="737" customFormat="1" ht="12" outlineLevel="1">
      <c r="A52" s="735"/>
      <c r="B52" s="747"/>
      <c r="C52" s="751" t="s">
        <v>985</v>
      </c>
      <c r="D52" s="750" t="s">
        <v>984</v>
      </c>
      <c r="E52" s="750"/>
      <c r="F52" s="750"/>
      <c r="G52" s="749">
        <v>42005</v>
      </c>
      <c r="H52" s="986">
        <v>38.5</v>
      </c>
      <c r="I52" s="986">
        <v>287.5</v>
      </c>
      <c r="J52" s="986">
        <v>37.380000000000003</v>
      </c>
      <c r="K52" s="986">
        <v>250.12</v>
      </c>
      <c r="L52" s="742"/>
      <c r="M52" s="736"/>
      <c r="O52" s="736"/>
    </row>
    <row r="53" spans="1:21" s="737" customFormat="1" ht="12" outlineLevel="1">
      <c r="A53" s="735"/>
      <c r="B53" s="747"/>
      <c r="C53" s="746"/>
      <c r="D53" s="745"/>
      <c r="E53" s="745"/>
      <c r="F53" s="745"/>
      <c r="G53" s="744"/>
      <c r="H53" s="985">
        <f>SUM(H43:H52)</f>
        <v>335.3</v>
      </c>
      <c r="I53" s="985">
        <f>SUM(I43:I52)</f>
        <v>2365.6799999999998</v>
      </c>
      <c r="J53" s="985">
        <f>SUM(J43:J52)</f>
        <v>287.49</v>
      </c>
      <c r="K53" s="985">
        <f>SUM(K43:K52)</f>
        <v>2078.19</v>
      </c>
      <c r="L53" s="742"/>
      <c r="M53" s="736"/>
      <c r="O53" s="736"/>
    </row>
    <row r="54" spans="1:21" s="737" customFormat="1" ht="12" outlineLevel="1">
      <c r="A54" s="735"/>
      <c r="B54" s="747"/>
      <c r="C54" s="746"/>
      <c r="D54" s="745"/>
      <c r="E54" s="745"/>
      <c r="F54" s="745"/>
      <c r="G54" s="744"/>
      <c r="H54" s="985"/>
      <c r="I54" s="985"/>
      <c r="J54" s="985"/>
      <c r="K54" s="985"/>
      <c r="L54" s="742"/>
      <c r="M54" s="736"/>
      <c r="O54" s="736"/>
    </row>
    <row r="55" spans="1:21" s="737" customFormat="1" ht="12" outlineLevel="1">
      <c r="A55" s="735"/>
      <c r="B55" s="741"/>
      <c r="C55" s="740"/>
      <c r="D55" s="740"/>
      <c r="E55" s="740"/>
      <c r="F55" s="740"/>
      <c r="G55" s="740"/>
      <c r="H55" s="740"/>
      <c r="I55" s="740"/>
      <c r="J55" s="740"/>
      <c r="K55" s="740"/>
      <c r="L55" s="739"/>
      <c r="M55" s="738"/>
      <c r="O55" s="736"/>
    </row>
    <row r="56" spans="1:21" s="737" customFormat="1" ht="12" outlineLevel="1">
      <c r="A56" s="735"/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O56" s="736"/>
      <c r="U56" s="738"/>
    </row>
    <row r="57" spans="1:21" s="737" customFormat="1" ht="12" outlineLevel="1">
      <c r="A57" s="735"/>
      <c r="B57" s="738"/>
      <c r="C57" s="738"/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O57" s="736"/>
    </row>
    <row r="58" spans="1:21" s="737" customFormat="1" ht="12" outlineLevel="1">
      <c r="A58" s="735"/>
      <c r="B58" s="738"/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O58" s="736"/>
    </row>
    <row r="59" spans="1:21" s="737" customFormat="1" outlineLevel="1">
      <c r="A59" s="735"/>
      <c r="B59" s="1002"/>
      <c r="C59" s="943"/>
      <c r="D59" s="943"/>
      <c r="E59" s="1003"/>
      <c r="F59" s="832"/>
      <c r="G59" s="1004"/>
      <c r="H59" s="1005"/>
      <c r="I59" s="829"/>
      <c r="J59" s="829"/>
      <c r="K59" s="1006"/>
      <c r="L59" s="1007"/>
      <c r="M59" s="826"/>
      <c r="N59" s="1008"/>
      <c r="O59" s="736"/>
    </row>
    <row r="60" spans="1:21" s="737" customFormat="1" outlineLevel="1">
      <c r="A60" s="735"/>
      <c r="B60" s="1002"/>
      <c r="C60" s="943"/>
      <c r="D60" s="943"/>
      <c r="E60" s="1003"/>
      <c r="F60" s="832"/>
      <c r="G60" s="1004"/>
      <c r="H60" s="1005"/>
      <c r="I60" s="829"/>
      <c r="J60" s="829"/>
      <c r="K60" s="1006"/>
      <c r="L60" s="1007"/>
      <c r="M60" s="826"/>
      <c r="N60" s="1008"/>
      <c r="O60" s="736"/>
    </row>
    <row r="61" spans="1:21" s="737" customFormat="1" outlineLevel="1">
      <c r="A61" s="735"/>
      <c r="B61" s="1009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736"/>
    </row>
    <row r="62" spans="1:21">
      <c r="B62" s="1009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736"/>
      <c r="P62" s="737"/>
      <c r="Q62" s="737"/>
      <c r="R62" s="737"/>
      <c r="S62" s="737"/>
      <c r="T62" s="737"/>
    </row>
    <row r="63" spans="1:21">
      <c r="B63" s="1002"/>
      <c r="C63" s="738"/>
      <c r="D63" s="1010"/>
      <c r="E63" s="1003"/>
      <c r="F63" s="832"/>
      <c r="G63" s="1004"/>
      <c r="H63" s="1005"/>
      <c r="I63" s="829"/>
      <c r="J63" s="829"/>
      <c r="K63" s="1011"/>
      <c r="L63" s="1007"/>
      <c r="M63" s="826"/>
      <c r="N63" s="1008"/>
      <c r="O63" s="736"/>
      <c r="P63" s="736"/>
    </row>
    <row r="64" spans="1:21">
      <c r="B64" s="1002"/>
      <c r="C64" s="738"/>
      <c r="D64" s="1010"/>
      <c r="E64" s="1003"/>
      <c r="F64" s="832"/>
      <c r="G64" s="1004"/>
      <c r="H64" s="1005"/>
      <c r="I64" s="829"/>
      <c r="J64" s="829"/>
      <c r="K64" s="1011"/>
      <c r="L64" s="1007"/>
      <c r="M64" s="826"/>
      <c r="N64" s="1008"/>
      <c r="O64" s="736"/>
      <c r="P64" s="736"/>
    </row>
    <row r="65" spans="1:18">
      <c r="B65" s="1009"/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736"/>
      <c r="P65" s="736"/>
    </row>
    <row r="66" spans="1:18" ht="15.75">
      <c r="B66" s="835"/>
      <c r="C66" s="856" t="s">
        <v>874</v>
      </c>
      <c r="E66" s="874" t="s">
        <v>873</v>
      </c>
      <c r="F66" s="854" t="s">
        <v>872</v>
      </c>
      <c r="G66" s="855" t="s">
        <v>871</v>
      </c>
      <c r="H66" s="854" t="s">
        <v>870</v>
      </c>
      <c r="I66" s="854" t="s">
        <v>897</v>
      </c>
      <c r="J66" s="854" t="s">
        <v>868</v>
      </c>
      <c r="K66" s="854" t="s">
        <v>867</v>
      </c>
      <c r="L66" s="854" t="s">
        <v>866</v>
      </c>
      <c r="M66" s="873" t="s">
        <v>865</v>
      </c>
      <c r="N66" s="853" t="s">
        <v>864</v>
      </c>
      <c r="O66" s="736"/>
      <c r="P66" s="736"/>
    </row>
    <row r="67" spans="1:18" s="263" customFormat="1">
      <c r="B67" s="1020" t="s">
        <v>891</v>
      </c>
      <c r="C67" s="1032" t="s">
        <v>1005</v>
      </c>
      <c r="D67" s="1032"/>
      <c r="E67" s="1022">
        <v>41.071428571428569</v>
      </c>
      <c r="F67" s="1033">
        <v>5.1339285714285712</v>
      </c>
      <c r="G67" s="1024"/>
      <c r="H67" s="1025">
        <v>21</v>
      </c>
      <c r="I67" s="1026">
        <v>0</v>
      </c>
      <c r="J67" s="1027">
        <v>107.8125</v>
      </c>
      <c r="K67" s="1017">
        <v>70</v>
      </c>
      <c r="L67" s="1029">
        <v>28</v>
      </c>
      <c r="M67" s="1018">
        <v>205.8</v>
      </c>
      <c r="N67" s="1030">
        <v>7</v>
      </c>
      <c r="O67" s="1031" t="s">
        <v>1007</v>
      </c>
      <c r="P67" s="1031"/>
      <c r="R67" s="1019"/>
    </row>
    <row r="68" spans="1:18">
      <c r="A68" s="1"/>
      <c r="B68" s="835" t="s">
        <v>891</v>
      </c>
      <c r="C68" s="849" t="s">
        <v>1005</v>
      </c>
      <c r="D68" s="849"/>
      <c r="E68" s="833">
        <v>41.071428571428569</v>
      </c>
      <c r="F68" s="848">
        <v>5.1339285714285712</v>
      </c>
      <c r="G68" s="868"/>
      <c r="H68" s="831">
        <v>5</v>
      </c>
      <c r="I68" s="829">
        <v>0</v>
      </c>
      <c r="J68" s="828">
        <v>25.669642857142854</v>
      </c>
      <c r="K68" s="869">
        <v>70</v>
      </c>
      <c r="L68" s="811">
        <v>24</v>
      </c>
      <c r="M68" s="826">
        <v>119.7</v>
      </c>
      <c r="N68" s="847">
        <v>6</v>
      </c>
      <c r="O68" s="736"/>
      <c r="P68" s="736"/>
      <c r="R68" s="1013"/>
    </row>
    <row r="69" spans="1:18">
      <c r="H69" s="1014">
        <f>+H67-H68</f>
        <v>16</v>
      </c>
      <c r="J69" s="828">
        <f>+J67-J68</f>
        <v>82.142857142857139</v>
      </c>
      <c r="L69" s="1013">
        <f>+L67-L68</f>
        <v>4</v>
      </c>
      <c r="M69" s="1012">
        <f>+M68-M67</f>
        <v>-86.100000000000009</v>
      </c>
      <c r="N69" s="1" t="s">
        <v>1008</v>
      </c>
      <c r="O69" s="736"/>
      <c r="P69" s="736"/>
      <c r="R69" s="1013"/>
    </row>
    <row r="70" spans="1:18">
      <c r="M70" s="1012">
        <v>90.1</v>
      </c>
      <c r="O70" s="736"/>
      <c r="P70" s="736"/>
      <c r="R70" s="1013"/>
    </row>
    <row r="71" spans="1:18">
      <c r="M71" s="1015">
        <f>+M70+M69</f>
        <v>3.9999999999999858</v>
      </c>
      <c r="N71" s="1016" t="s">
        <v>1009</v>
      </c>
      <c r="O71" s="736"/>
      <c r="P71" s="736"/>
      <c r="R71" s="1013"/>
    </row>
    <row r="72" spans="1:18">
      <c r="O72" s="736"/>
      <c r="P72" s="736"/>
      <c r="R72" s="1013"/>
    </row>
    <row r="73" spans="1:18">
      <c r="O73" s="736"/>
      <c r="P73" s="736"/>
      <c r="R73" s="1013"/>
    </row>
    <row r="74" spans="1:18">
      <c r="O74" s="736"/>
      <c r="P74" s="736"/>
      <c r="R74" s="1013"/>
    </row>
    <row r="75" spans="1:18">
      <c r="O75" s="736"/>
      <c r="P75" s="736"/>
      <c r="R75" s="1013"/>
    </row>
    <row r="76" spans="1:18">
      <c r="O76" s="736"/>
      <c r="P76" s="736"/>
      <c r="R76" s="1013"/>
    </row>
    <row r="77" spans="1:18">
      <c r="O77" s="736"/>
      <c r="P77" s="736"/>
      <c r="R77" s="1013"/>
    </row>
    <row r="78" spans="1:18">
      <c r="O78" s="736"/>
      <c r="P78" s="736"/>
      <c r="R78" s="1013"/>
    </row>
    <row r="79" spans="1:18">
      <c r="O79" s="736"/>
      <c r="P79" s="736"/>
      <c r="R79" s="1013"/>
    </row>
    <row r="80" spans="1:18">
      <c r="O80" s="736"/>
      <c r="P80" s="736"/>
      <c r="R80" s="1013"/>
    </row>
    <row r="81" spans="1:18">
      <c r="O81" s="736"/>
      <c r="P81" s="736"/>
      <c r="R81" s="1013"/>
    </row>
    <row r="82" spans="1:18">
      <c r="O82" s="736"/>
      <c r="P82" s="736"/>
      <c r="R82" s="1013"/>
    </row>
    <row r="83" spans="1:18" ht="13.5">
      <c r="E83" s="874" t="s">
        <v>873</v>
      </c>
      <c r="F83" s="854" t="s">
        <v>872</v>
      </c>
      <c r="G83" s="855" t="s">
        <v>871</v>
      </c>
      <c r="H83" s="854" t="s">
        <v>870</v>
      </c>
      <c r="I83" s="854" t="s">
        <v>897</v>
      </c>
      <c r="J83" s="854" t="s">
        <v>868</v>
      </c>
      <c r="K83" s="854" t="s">
        <v>867</v>
      </c>
      <c r="L83" s="854" t="s">
        <v>866</v>
      </c>
      <c r="M83" s="873" t="s">
        <v>865</v>
      </c>
      <c r="N83" s="853" t="s">
        <v>864</v>
      </c>
      <c r="O83" s="736"/>
      <c r="P83" s="736"/>
      <c r="R83" s="1013"/>
    </row>
    <row r="84" spans="1:18" s="263" customFormat="1">
      <c r="A84" s="462"/>
      <c r="B84" s="1020" t="s">
        <v>888</v>
      </c>
      <c r="C84" s="263" t="s">
        <v>1006</v>
      </c>
      <c r="D84" s="1021"/>
      <c r="E84" s="1022">
        <v>31.000028571428572</v>
      </c>
      <c r="F84" s="1023">
        <v>3.8750035714285715</v>
      </c>
      <c r="G84" s="1024">
        <v>6</v>
      </c>
      <c r="H84" s="1025">
        <v>8</v>
      </c>
      <c r="I84" s="1026">
        <v>217.00020000000001</v>
      </c>
      <c r="J84" s="1027">
        <v>31.000028571428572</v>
      </c>
      <c r="K84" s="1028"/>
      <c r="L84" s="1029">
        <v>24</v>
      </c>
      <c r="M84" s="1018">
        <v>272</v>
      </c>
      <c r="N84" s="1030">
        <v>6</v>
      </c>
      <c r="O84" s="1031" t="s">
        <v>1007</v>
      </c>
      <c r="P84" s="1031"/>
      <c r="R84" s="1019"/>
    </row>
    <row r="85" spans="1:18">
      <c r="B85" s="835" t="s">
        <v>888</v>
      </c>
      <c r="C85" s="737" t="s">
        <v>1006</v>
      </c>
      <c r="D85" s="834"/>
      <c r="E85" s="833">
        <v>31.000028571428572</v>
      </c>
      <c r="F85" s="832">
        <v>3.8750035714285715</v>
      </c>
      <c r="G85" s="868">
        <v>6</v>
      </c>
      <c r="H85" s="831">
        <v>24</v>
      </c>
      <c r="I85" s="829">
        <v>217.00020000000001</v>
      </c>
      <c r="J85" s="828">
        <v>93.000085714285717</v>
      </c>
      <c r="K85" s="867"/>
      <c r="L85" s="811">
        <v>28</v>
      </c>
      <c r="M85" s="826">
        <v>338</v>
      </c>
      <c r="N85" s="847">
        <v>7</v>
      </c>
      <c r="O85" s="736"/>
      <c r="P85" s="736"/>
      <c r="R85" s="1013"/>
    </row>
    <row r="86" spans="1:18">
      <c r="H86" s="1014">
        <f>+H84-H85</f>
        <v>-16</v>
      </c>
      <c r="J86" s="828">
        <f>+J84-J85</f>
        <v>-62.000057142857145</v>
      </c>
      <c r="L86" s="1013">
        <f>+L84-L85</f>
        <v>-4</v>
      </c>
      <c r="M86" s="1012">
        <f>+M85-M84</f>
        <v>66</v>
      </c>
      <c r="N86" s="1" t="s">
        <v>905</v>
      </c>
      <c r="O86" s="736"/>
      <c r="P86" s="736"/>
      <c r="R86" s="1013"/>
    </row>
    <row r="87" spans="1:18">
      <c r="O87" s="736"/>
      <c r="P87" s="736"/>
      <c r="R87" s="1013"/>
    </row>
    <row r="88" spans="1:18">
      <c r="O88" s="736"/>
      <c r="P88" s="736"/>
    </row>
  </sheetData>
  <mergeCells count="15">
    <mergeCell ref="G7:H7"/>
    <mergeCell ref="Q1:R1"/>
    <mergeCell ref="H2:I2"/>
    <mergeCell ref="K2:M2"/>
    <mergeCell ref="P2:Q2"/>
    <mergeCell ref="K3:M3"/>
    <mergeCell ref="D36:F36"/>
    <mergeCell ref="K12:M12"/>
    <mergeCell ref="D25:F25"/>
    <mergeCell ref="K26:M26"/>
    <mergeCell ref="D32:F32"/>
    <mergeCell ref="H33:I33"/>
    <mergeCell ref="D35:E35"/>
    <mergeCell ref="H35:I35"/>
    <mergeCell ref="L35:M35"/>
  </mergeCells>
  <conditionalFormatting sqref="G35:H35 L35 E34:J34 M33:N34 J35 E32:G33 C35 E36:G36 I36 F29:F31 M26:N26 I26 G5 F4:F5 S1 L4 I28:I32 F17:F24 I14:I24 I59:I60 F63:F64 I63:I64 I67:I68">
    <cfRule type="cellIs" dxfId="83" priority="32" stopIfTrue="1" operator="equal">
      <formula>0</formula>
    </cfRule>
  </conditionalFormatting>
  <conditionalFormatting sqref="Q34">
    <cfRule type="cellIs" dxfId="82" priority="31" stopIfTrue="1" operator="greaterThanOrEqual">
      <formula>89</formula>
    </cfRule>
  </conditionalFormatting>
  <conditionalFormatting sqref="Q35 R36 R28:R32 R14:R25">
    <cfRule type="cellIs" dxfId="81" priority="30" stopIfTrue="1" operator="greaterThanOrEqual">
      <formula>89</formula>
    </cfRule>
  </conditionalFormatting>
  <conditionalFormatting sqref="M36 M28:M32 M14:M25 M59:M60 M63:M64 M67:M68">
    <cfRule type="cellIs" dxfId="80" priority="29" stopIfTrue="1" operator="equal">
      <formula>0</formula>
    </cfRule>
  </conditionalFormatting>
  <conditionalFormatting sqref="O26 R7 P1">
    <cfRule type="cellIs" dxfId="79" priority="27" stopIfTrue="1" operator="lessThan">
      <formula>0</formula>
    </cfRule>
    <cfRule type="cellIs" dxfId="78" priority="28" stopIfTrue="1" operator="equal">
      <formula>0</formula>
    </cfRule>
  </conditionalFormatting>
  <conditionalFormatting sqref="H32 H36 G17 G28:H31 G23:H23 G18:H18 G14:H15 H16:H17 H19:H22 H24:H25 H59:H60 H63:H64 H67:H68">
    <cfRule type="cellIs" dxfId="77" priority="26" stopIfTrue="1" operator="lessThan">
      <formula>0</formula>
    </cfRule>
  </conditionalFormatting>
  <conditionalFormatting sqref="R26">
    <cfRule type="cellIs" dxfId="76" priority="25" stopIfTrue="1" operator="lessThan">
      <formula>$T$33</formula>
    </cfRule>
  </conditionalFormatting>
  <conditionalFormatting sqref="H85">
    <cfRule type="cellIs" dxfId="75" priority="1" stopIfTrue="1" operator="lessThan">
      <formula>0</formula>
    </cfRule>
  </conditionalFormatting>
  <conditionalFormatting sqref="F84 I84">
    <cfRule type="cellIs" dxfId="74" priority="9" stopIfTrue="1" operator="equal">
      <formula>0</formula>
    </cfRule>
  </conditionalFormatting>
  <conditionalFormatting sqref="M84">
    <cfRule type="cellIs" dxfId="73" priority="8" stopIfTrue="1" operator="equal">
      <formula>0</formula>
    </cfRule>
  </conditionalFormatting>
  <conditionalFormatting sqref="H84">
    <cfRule type="cellIs" dxfId="72" priority="7" stopIfTrue="1" operator="lessThan">
      <formula>0</formula>
    </cfRule>
  </conditionalFormatting>
  <conditionalFormatting sqref="F85 I85">
    <cfRule type="cellIs" dxfId="71" priority="3" stopIfTrue="1" operator="equal">
      <formula>0</formula>
    </cfRule>
  </conditionalFormatting>
  <conditionalFormatting sqref="M85">
    <cfRule type="cellIs" dxfId="70" priority="2" stopIfTrue="1" operator="equal">
      <formula>0</formula>
    </cfRule>
  </conditionalFormatting>
  <printOptions horizontalCentered="1" verticalCentered="1"/>
  <pageMargins left="0" right="0" top="0.35433070866141736" bottom="0" header="0.19685039370078741" footer="0"/>
  <pageSetup paperSize="9" scale="95" orientation="landscape" r:id="rId1"/>
  <headerFooter alignWithMargins="0">
    <oddHeader>&amp;C&amp;F &amp;A&amp;R&amp;D &amp;T</oddHeader>
  </headerFooter>
  <ignoredErrors>
    <ignoredError sqref="I23:M23 F9:N9 F8:I8 K8:N8 I10:N10 I18:M18 O18:P18 I19:M19 O19:P19 I20:M20 O20:P20 I21:M21 O21:P21 I22:M22 O22:P22 O23:P23" formula="1"/>
    <ignoredError sqref="J8" formula="1" formulaRange="1"/>
    <ignoredError sqref="C43:C52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workbookViewId="0"/>
  </sheetViews>
  <sheetFormatPr baseColWidth="10" defaultRowHeight="12.75" outlineLevelRow="1"/>
  <cols>
    <col min="1" max="1" width="3.42578125" style="735" bestFit="1" customWidth="1"/>
    <col min="2" max="2" width="8.28515625" style="252" bestFit="1" customWidth="1"/>
    <col min="3" max="3" width="13.28515625" style="1" customWidth="1"/>
    <col min="4" max="4" width="11.7109375" style="1" customWidth="1"/>
    <col min="5" max="7" width="10.7109375" style="1" customWidth="1"/>
    <col min="8" max="8" width="11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7.7109375" style="1" customWidth="1"/>
    <col min="13" max="13" width="12.140625" style="1" bestFit="1" customWidth="1"/>
    <col min="14" max="14" width="6.42578125" style="1" customWidth="1"/>
    <col min="15" max="15" width="13.140625" style="1" customWidth="1"/>
    <col min="16" max="17" width="9.7109375" style="1" customWidth="1"/>
    <col min="18" max="18" width="13.42578125" style="1" customWidth="1"/>
    <col min="19" max="19" width="17.42578125" style="1" customWidth="1"/>
    <col min="20" max="20" width="10" style="1" customWidth="1"/>
    <col min="21" max="21" width="18.42578125" style="1" bestFit="1" customWidth="1"/>
    <col min="22" max="22" width="8.28515625" style="1" bestFit="1" customWidth="1"/>
    <col min="23" max="23" width="9" style="1" bestFit="1" customWidth="1"/>
    <col min="24" max="24" width="7.5703125" style="1" bestFit="1" customWidth="1"/>
    <col min="25" max="25" width="9" style="1" bestFit="1" customWidth="1"/>
    <col min="26" max="26" width="7.5703125" style="1" bestFit="1" customWidth="1"/>
    <col min="27" max="16384" width="11.42578125" style="1"/>
  </cols>
  <sheetData>
    <row r="1" spans="1:25" s="2" customFormat="1" ht="20.100000000000001" customHeight="1">
      <c r="A1" s="968"/>
      <c r="B1" s="967"/>
      <c r="C1" s="981" t="s">
        <v>929</v>
      </c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5" t="s">
        <v>925</v>
      </c>
      <c r="P1" s="860" t="str">
        <f>DEC2HEX(Q1,5)</f>
        <v>0AB6A</v>
      </c>
      <c r="Q1" s="1337">
        <f>2+K2</f>
        <v>43882</v>
      </c>
      <c r="R1" s="1338"/>
      <c r="S1" s="964">
        <f>+Q1</f>
        <v>43882</v>
      </c>
    </row>
    <row r="2" spans="1:25" s="7" customFormat="1" ht="14.25">
      <c r="A2" s="735"/>
      <c r="C2" s="963" t="s">
        <v>993</v>
      </c>
      <c r="D2" s="963"/>
      <c r="E2" s="962"/>
      <c r="G2" s="961" t="s">
        <v>924</v>
      </c>
      <c r="H2" s="1339">
        <v>43874</v>
      </c>
      <c r="I2" s="1339"/>
      <c r="J2" s="960" t="s">
        <v>923</v>
      </c>
      <c r="K2" s="1339">
        <f>6+H2</f>
        <v>43880</v>
      </c>
      <c r="L2" s="1339"/>
      <c r="M2" s="1339"/>
      <c r="N2" s="959" t="s">
        <v>922</v>
      </c>
      <c r="O2" s="958" t="s">
        <v>921</v>
      </c>
      <c r="P2" s="1340">
        <f ca="1">TODAY()</f>
        <v>43895</v>
      </c>
      <c r="Q2" s="1340"/>
      <c r="R2" s="957"/>
      <c r="S2" s="956"/>
    </row>
    <row r="3" spans="1:25" ht="15.75">
      <c r="B3" s="835"/>
      <c r="C3" s="865" t="s">
        <v>920</v>
      </c>
      <c r="D3" s="955"/>
      <c r="E3" s="954"/>
      <c r="F3" s="953"/>
      <c r="G3" s="952"/>
      <c r="H3" s="952"/>
      <c r="I3" s="951"/>
      <c r="J3" s="862" t="s">
        <v>876</v>
      </c>
      <c r="K3" s="1325">
        <f>SUM(F4:F5,M4:M5)</f>
        <v>871.7</v>
      </c>
      <c r="L3" s="1325"/>
      <c r="M3" s="1326"/>
      <c r="N3" s="950">
        <v>4</v>
      </c>
      <c r="O3" s="949" t="s">
        <v>919</v>
      </c>
      <c r="P3" s="939" t="s">
        <v>848</v>
      </c>
      <c r="Q3" s="948"/>
      <c r="R3" s="948"/>
      <c r="S3" s="947"/>
    </row>
    <row r="4" spans="1:25" s="737" customFormat="1" ht="15.75">
      <c r="A4" s="837">
        <v>1</v>
      </c>
      <c r="B4" s="835" t="s">
        <v>918</v>
      </c>
      <c r="C4" s="737" t="s">
        <v>917</v>
      </c>
      <c r="F4" s="946">
        <f>(500/7)*(G4+G4*1/6)</f>
        <v>550</v>
      </c>
      <c r="G4" s="945">
        <v>6.6</v>
      </c>
      <c r="H4" s="835" t="s">
        <v>85</v>
      </c>
      <c r="I4" s="944" t="s">
        <v>916</v>
      </c>
      <c r="J4" s="943"/>
      <c r="K4" s="811">
        <f>+N4*$N$3</f>
        <v>24</v>
      </c>
      <c r="L4" s="942">
        <f>(25*7+20+0)/6*N4</f>
        <v>195</v>
      </c>
      <c r="M4" s="932">
        <f>ROUND(L4+K4,0)</f>
        <v>219</v>
      </c>
      <c r="N4" s="825">
        <v>6</v>
      </c>
      <c r="O4" s="941" t="s">
        <v>915</v>
      </c>
      <c r="P4" s="940" t="s">
        <v>914</v>
      </c>
      <c r="Q4" s="939"/>
      <c r="R4" s="939"/>
      <c r="S4" s="938"/>
    </row>
    <row r="5" spans="1:25" s="737" customFormat="1">
      <c r="A5" s="735"/>
      <c r="B5" s="835" t="s">
        <v>913</v>
      </c>
      <c r="C5" s="937" t="s">
        <v>912</v>
      </c>
      <c r="D5" s="849"/>
      <c r="E5" s="849"/>
      <c r="F5" s="936">
        <f>IF(M10&gt;0,M10,"0.00")</f>
        <v>102.7</v>
      </c>
      <c r="G5" s="935"/>
      <c r="H5" s="934" t="s">
        <v>911</v>
      </c>
      <c r="I5" s="933"/>
      <c r="K5" s="811"/>
      <c r="L5" s="811"/>
      <c r="M5" s="932"/>
      <c r="N5" s="825"/>
      <c r="O5" s="931" t="s">
        <v>910</v>
      </c>
      <c r="P5" s="930" t="s">
        <v>909</v>
      </c>
      <c r="Q5" s="930"/>
      <c r="R5" s="930"/>
      <c r="S5" s="929"/>
    </row>
    <row r="6" spans="1:25" ht="5.0999999999999996" customHeight="1" thickBot="1">
      <c r="B6" s="835"/>
      <c r="O6" s="928"/>
      <c r="P6" s="928"/>
      <c r="R6" s="150"/>
      <c r="S6" s="150"/>
      <c r="T6" s="150"/>
      <c r="U6" s="150"/>
      <c r="V6" s="150"/>
      <c r="W6" s="150"/>
    </row>
    <row r="7" spans="1:25" ht="15" customHeight="1" outlineLevel="1" thickTop="1" thickBot="1">
      <c r="B7" s="835"/>
      <c r="C7" s="927" t="str">
        <f>CONCATENATE(MID(C5,1,25),"   [ COMEDOR ]" )</f>
        <v xml:space="preserve"> Silvia Tapia de Linares    [ COMEDOR ]</v>
      </c>
      <c r="D7" s="926"/>
      <c r="E7" s="926"/>
      <c r="F7" s="925">
        <f>2.8</f>
        <v>2.8</v>
      </c>
      <c r="G7" s="1335">
        <f>0.5</f>
        <v>0.5</v>
      </c>
      <c r="H7" s="1336"/>
      <c r="I7" s="924" t="s">
        <v>908</v>
      </c>
      <c r="J7" s="923" t="s">
        <v>907</v>
      </c>
      <c r="K7" s="922" t="s">
        <v>906</v>
      </c>
      <c r="L7" s="921" t="s">
        <v>905</v>
      </c>
      <c r="M7" s="920" t="s">
        <v>865</v>
      </c>
      <c r="N7" s="919"/>
      <c r="O7" s="878">
        <v>6</v>
      </c>
      <c r="P7" s="877">
        <v>1</v>
      </c>
      <c r="Q7" s="880">
        <f t="shared" ref="Q7:Q12" si="0">+O7*P7</f>
        <v>6</v>
      </c>
      <c r="R7" s="918" t="str">
        <f>+P1</f>
        <v>0AB6A</v>
      </c>
      <c r="S7" s="917" t="str">
        <f>+C2</f>
        <v xml:space="preserve">      Semana Nº 07 - Feb [3d4]</v>
      </c>
      <c r="T7" s="150"/>
      <c r="U7" s="150"/>
      <c r="V7" s="150"/>
    </row>
    <row r="8" spans="1:25" ht="12.95" customHeight="1" outlineLevel="1" thickTop="1" thickBot="1">
      <c r="B8" s="835"/>
      <c r="C8" s="916">
        <f>+H2</f>
        <v>43874</v>
      </c>
      <c r="D8" s="916">
        <f>1+C8</f>
        <v>43875</v>
      </c>
      <c r="E8" s="916">
        <f>1+D8</f>
        <v>43876</v>
      </c>
      <c r="F8" s="915">
        <f>2+E8</f>
        <v>43878</v>
      </c>
      <c r="G8" s="915">
        <f>1+F8</f>
        <v>43879</v>
      </c>
      <c r="H8" s="982">
        <f>1+G8</f>
        <v>43880</v>
      </c>
      <c r="I8" s="896" t="s">
        <v>904</v>
      </c>
      <c r="J8" s="914">
        <f>SUM(C9:H9)*6</f>
        <v>0</v>
      </c>
      <c r="K8" s="905">
        <f>+R12</f>
        <v>46.5</v>
      </c>
      <c r="L8" s="904">
        <f>SUM(C10:H10)*G7</f>
        <v>40.5</v>
      </c>
      <c r="M8" s="913">
        <f>+M10/1.18</f>
        <v>87.033898305084747</v>
      </c>
      <c r="N8" s="912"/>
      <c r="O8" s="878">
        <v>5.5</v>
      </c>
      <c r="P8" s="877">
        <v>7</v>
      </c>
      <c r="Q8" s="880">
        <f t="shared" si="0"/>
        <v>38.5</v>
      </c>
      <c r="R8" s="911"/>
      <c r="S8" s="911"/>
      <c r="T8" s="900"/>
      <c r="U8" s="910"/>
      <c r="V8" s="909"/>
    </row>
    <row r="9" spans="1:25" ht="12.95" customHeight="1" outlineLevel="1" thickTop="1" thickBot="1">
      <c r="B9" s="989" t="s">
        <v>903</v>
      </c>
      <c r="C9" s="990">
        <v>0</v>
      </c>
      <c r="D9" s="991">
        <v>0</v>
      </c>
      <c r="E9" s="897">
        <v>0</v>
      </c>
      <c r="F9" s="897">
        <v>0</v>
      </c>
      <c r="G9" s="897">
        <v>0</v>
      </c>
      <c r="H9" s="983">
        <v>0</v>
      </c>
      <c r="I9" s="907">
        <v>18</v>
      </c>
      <c r="J9" s="906">
        <f>+J8*I9/100</f>
        <v>0</v>
      </c>
      <c r="K9" s="905">
        <f>+K8*I9/100</f>
        <v>8.3699999999999992</v>
      </c>
      <c r="L9" s="904">
        <f>+L8*I9/100</f>
        <v>7.29</v>
      </c>
      <c r="M9" s="903">
        <f>+M8*0.18</f>
        <v>15.666101694915254</v>
      </c>
      <c r="N9" s="902"/>
      <c r="O9" s="878">
        <v>4</v>
      </c>
      <c r="P9" s="877">
        <v>0</v>
      </c>
      <c r="Q9" s="880">
        <f t="shared" si="0"/>
        <v>0</v>
      </c>
      <c r="R9" s="901"/>
      <c r="S9" s="901"/>
      <c r="T9" s="900"/>
      <c r="U9" s="150"/>
      <c r="V9" s="150"/>
    </row>
    <row r="10" spans="1:25" ht="12.95" customHeight="1" outlineLevel="1" thickBot="1">
      <c r="B10" s="899" t="s">
        <v>902</v>
      </c>
      <c r="C10" s="898">
        <v>12</v>
      </c>
      <c r="D10" s="897">
        <v>18</v>
      </c>
      <c r="E10" s="897">
        <v>0</v>
      </c>
      <c r="F10" s="897">
        <v>16</v>
      </c>
      <c r="G10" s="897">
        <v>18</v>
      </c>
      <c r="H10" s="983">
        <v>17</v>
      </c>
      <c r="I10" s="896" t="s">
        <v>876</v>
      </c>
      <c r="J10" s="895">
        <f>+J9+J8</f>
        <v>0</v>
      </c>
      <c r="K10" s="894">
        <f>+K8+K9</f>
        <v>54.87</v>
      </c>
      <c r="L10" s="893">
        <f>+L9+L8</f>
        <v>47.79</v>
      </c>
      <c r="M10" s="892">
        <f>ROUND(J10+K10+L10,1)</f>
        <v>102.7</v>
      </c>
      <c r="N10" s="891"/>
      <c r="O10" s="878">
        <v>2.2000000000000002</v>
      </c>
      <c r="P10" s="877">
        <v>0</v>
      </c>
      <c r="Q10" s="880">
        <f t="shared" si="0"/>
        <v>0</v>
      </c>
      <c r="R10" s="890"/>
      <c r="S10" s="889"/>
      <c r="T10" s="888"/>
      <c r="U10" s="150"/>
      <c r="V10" s="150"/>
    </row>
    <row r="11" spans="1:25" ht="13.5" outlineLevel="1" thickTop="1">
      <c r="B11" s="835"/>
      <c r="C11" s="887" t="s">
        <v>901</v>
      </c>
      <c r="D11" s="886">
        <f>SUM(C9:H9)</f>
        <v>0</v>
      </c>
      <c r="E11" s="885" t="s">
        <v>900</v>
      </c>
      <c r="F11" s="884">
        <f>+R11</f>
        <v>9</v>
      </c>
      <c r="G11" s="883" t="s">
        <v>899</v>
      </c>
      <c r="H11" s="882">
        <f>SUM(C10:H10)</f>
        <v>81</v>
      </c>
      <c r="J11" s="984" t="str">
        <f>CONCATENATE(P1," ", G11,"  ",H11," + ",E11," ",F11)</f>
        <v>0AB6A Reintg_Almuerzo  81 + Extras  9</v>
      </c>
      <c r="O11" s="881">
        <v>2</v>
      </c>
      <c r="P11" s="877">
        <v>1</v>
      </c>
      <c r="Q11" s="880">
        <f t="shared" si="0"/>
        <v>2</v>
      </c>
      <c r="R11" s="879">
        <f>SUM(P7:P12)</f>
        <v>9</v>
      </c>
    </row>
    <row r="12" spans="1:25" ht="16.5" thickBot="1">
      <c r="B12" s="835"/>
      <c r="C12" s="865" t="s">
        <v>898</v>
      </c>
      <c r="D12" s="863"/>
      <c r="E12" s="863"/>
      <c r="F12" s="863"/>
      <c r="G12" s="863"/>
      <c r="H12" s="863"/>
      <c r="I12" s="863"/>
      <c r="J12" s="862" t="s">
        <v>876</v>
      </c>
      <c r="K12" s="1325">
        <f>SUM(M14:M24)</f>
        <v>1055.1999999999998</v>
      </c>
      <c r="L12" s="1325"/>
      <c r="M12" s="1326"/>
      <c r="N12" s="861"/>
      <c r="O12" s="878">
        <v>1.5</v>
      </c>
      <c r="P12" s="877">
        <v>0</v>
      </c>
      <c r="Q12" s="876">
        <f t="shared" si="0"/>
        <v>0</v>
      </c>
      <c r="R12" s="875">
        <f>SUM(Q7:Q12)</f>
        <v>46.5</v>
      </c>
      <c r="S12" s="798"/>
      <c r="T12" s="798"/>
      <c r="U12" s="150"/>
      <c r="V12" s="150"/>
      <c r="W12" s="150"/>
    </row>
    <row r="13" spans="1:25" ht="12" customHeight="1">
      <c r="B13" s="835"/>
      <c r="C13" s="856" t="s">
        <v>874</v>
      </c>
      <c r="E13" s="874" t="s">
        <v>873</v>
      </c>
      <c r="F13" s="854" t="s">
        <v>872</v>
      </c>
      <c r="G13" s="855" t="s">
        <v>871</v>
      </c>
      <c r="H13" s="854" t="s">
        <v>870</v>
      </c>
      <c r="I13" s="854" t="s">
        <v>897</v>
      </c>
      <c r="J13" s="854" t="s">
        <v>868</v>
      </c>
      <c r="K13" s="854" t="s">
        <v>867</v>
      </c>
      <c r="L13" s="854" t="s">
        <v>866</v>
      </c>
      <c r="M13" s="873" t="s">
        <v>865</v>
      </c>
      <c r="N13" s="853" t="s">
        <v>864</v>
      </c>
      <c r="O13" s="872" t="s">
        <v>896</v>
      </c>
      <c r="P13" s="851" t="s">
        <v>863</v>
      </c>
      <c r="Q13" s="851" t="s">
        <v>862</v>
      </c>
      <c r="R13" s="1">
        <f>365*5</f>
        <v>1825</v>
      </c>
      <c r="S13" s="150"/>
      <c r="T13" s="850" t="s">
        <v>861</v>
      </c>
      <c r="U13" s="871" t="s">
        <v>895</v>
      </c>
      <c r="V13" s="150" t="s">
        <v>761</v>
      </c>
      <c r="W13" s="150"/>
    </row>
    <row r="14" spans="1:25" s="737" customFormat="1">
      <c r="A14" s="837">
        <v>2</v>
      </c>
      <c r="B14" s="835" t="s">
        <v>894</v>
      </c>
      <c r="C14" s="849" t="s">
        <v>893</v>
      </c>
      <c r="D14" s="849"/>
      <c r="E14" s="833">
        <f t="shared" ref="E14:E24" si="1">+P14/7</f>
        <v>36.371428571428567</v>
      </c>
      <c r="F14" s="848">
        <f t="shared" ref="F14:F24" si="2">+E14/8</f>
        <v>4.5464285714285708</v>
      </c>
      <c r="G14" s="831"/>
      <c r="H14" s="831">
        <v>2</v>
      </c>
      <c r="I14" s="829">
        <f>(E14*G14)+(E14/6*G14)</f>
        <v>0</v>
      </c>
      <c r="J14" s="828">
        <f t="shared" ref="J14:J24" si="3">+F14*H14</f>
        <v>9.0928571428571416</v>
      </c>
      <c r="K14" s="870"/>
      <c r="L14" s="811">
        <f t="shared" ref="L14:L24" si="4">+N14*$N$3</f>
        <v>24</v>
      </c>
      <c r="M14" s="826">
        <f t="shared" ref="M14:M24" si="5">ROUND((L14+K14+J14+I14),1)</f>
        <v>33.1</v>
      </c>
      <c r="N14" s="847">
        <v>6</v>
      </c>
      <c r="O14" s="824">
        <v>42005</v>
      </c>
      <c r="P14" s="866">
        <f>6*3+7*33.8</f>
        <v>254.59999999999997</v>
      </c>
      <c r="Q14" s="845">
        <f t="shared" ref="Q14:Q24" si="6">+E14*30</f>
        <v>1091.1428571428569</v>
      </c>
      <c r="R14" s="844">
        <f t="shared" ref="R14:R24" si="7">1+$K$2-O14</f>
        <v>1876</v>
      </c>
      <c r="S14" s="843">
        <f t="shared" ref="S14:S31" si="8">+$K$2</f>
        <v>43880</v>
      </c>
      <c r="T14" s="842">
        <f t="shared" ref="T14:T24" si="9">(E14*7-18)/7</f>
        <v>33.799999999999997</v>
      </c>
      <c r="U14" s="841">
        <v>38869</v>
      </c>
      <c r="V14" s="148"/>
      <c r="W14" s="840">
        <f t="shared" ref="W14:W24" si="10">+T14*30</f>
        <v>1013.9999999999999</v>
      </c>
      <c r="X14" s="839">
        <f t="shared" ref="X14:X24" si="11">+W14*0.09</f>
        <v>91.259999999999991</v>
      </c>
      <c r="Y14" s="839">
        <f t="shared" ref="Y14:Y24" si="12">+X14+W14</f>
        <v>1105.2599999999998</v>
      </c>
    </row>
    <row r="15" spans="1:25" s="737" customFormat="1">
      <c r="A15" s="837">
        <v>3</v>
      </c>
      <c r="B15" s="835" t="s">
        <v>892</v>
      </c>
      <c r="C15" s="849" t="s">
        <v>972</v>
      </c>
      <c r="D15" s="216"/>
      <c r="E15" s="833">
        <f t="shared" si="1"/>
        <v>41.071428571428569</v>
      </c>
      <c r="F15" s="848">
        <f t="shared" si="2"/>
        <v>5.1339285714285712</v>
      </c>
      <c r="G15" s="831"/>
      <c r="H15" s="831">
        <v>29</v>
      </c>
      <c r="I15" s="829">
        <f>(E15*G15)+(E15/6*G15)</f>
        <v>0</v>
      </c>
      <c r="J15" s="828">
        <f t="shared" si="3"/>
        <v>148.88392857142856</v>
      </c>
      <c r="K15" s="870"/>
      <c r="L15" s="811">
        <f t="shared" si="4"/>
        <v>28</v>
      </c>
      <c r="M15" s="826">
        <f t="shared" si="5"/>
        <v>176.9</v>
      </c>
      <c r="N15" s="847">
        <v>7</v>
      </c>
      <c r="O15" s="824">
        <v>42979</v>
      </c>
      <c r="P15" s="866">
        <f>6*3+7*38.5</f>
        <v>287.5</v>
      </c>
      <c r="Q15" s="845">
        <f t="shared" si="6"/>
        <v>1232.1428571428571</v>
      </c>
      <c r="R15" s="844">
        <f t="shared" si="7"/>
        <v>902</v>
      </c>
      <c r="S15" s="843">
        <f t="shared" si="8"/>
        <v>43880</v>
      </c>
      <c r="T15" s="842">
        <f t="shared" si="9"/>
        <v>38.5</v>
      </c>
      <c r="U15" s="841">
        <v>38365</v>
      </c>
      <c r="V15" s="148"/>
      <c r="W15" s="840">
        <f t="shared" si="10"/>
        <v>1155</v>
      </c>
      <c r="X15" s="839">
        <f t="shared" si="11"/>
        <v>103.95</v>
      </c>
      <c r="Y15" s="839">
        <f t="shared" si="12"/>
        <v>1258.95</v>
      </c>
    </row>
    <row r="16" spans="1:25" s="737" customFormat="1">
      <c r="A16" s="837">
        <v>4</v>
      </c>
      <c r="B16" s="835" t="s">
        <v>891</v>
      </c>
      <c r="C16" s="849" t="s">
        <v>983</v>
      </c>
      <c r="D16" s="849"/>
      <c r="E16" s="833">
        <f t="shared" si="1"/>
        <v>41.071428571428569</v>
      </c>
      <c r="F16" s="848">
        <f t="shared" si="2"/>
        <v>5.1339285714285712</v>
      </c>
      <c r="G16" s="868"/>
      <c r="H16" s="831">
        <v>20</v>
      </c>
      <c r="I16" s="829">
        <f>(E16*G16)+(E16/6*G16)</f>
        <v>0</v>
      </c>
      <c r="J16" s="828">
        <f t="shared" si="3"/>
        <v>102.67857142857142</v>
      </c>
      <c r="K16" s="869">
        <f>(20+50)/6*(6)</f>
        <v>70</v>
      </c>
      <c r="L16" s="811">
        <f t="shared" si="4"/>
        <v>28</v>
      </c>
      <c r="M16" s="826">
        <f t="shared" si="5"/>
        <v>200.7</v>
      </c>
      <c r="N16" s="847">
        <v>7</v>
      </c>
      <c r="O16" s="824">
        <v>42005</v>
      </c>
      <c r="P16" s="866">
        <f>6*3+7*38.5</f>
        <v>287.5</v>
      </c>
      <c r="Q16" s="845">
        <f t="shared" si="6"/>
        <v>1232.1428571428571</v>
      </c>
      <c r="R16" s="844">
        <f t="shared" si="7"/>
        <v>1876</v>
      </c>
      <c r="S16" s="843">
        <f t="shared" si="8"/>
        <v>43880</v>
      </c>
      <c r="T16" s="842">
        <f t="shared" si="9"/>
        <v>38.5</v>
      </c>
      <c r="U16" s="841">
        <v>39163</v>
      </c>
      <c r="V16" s="148"/>
      <c r="W16" s="840">
        <f t="shared" si="10"/>
        <v>1155</v>
      </c>
      <c r="X16" s="839">
        <f t="shared" si="11"/>
        <v>103.95</v>
      </c>
      <c r="Y16" s="839">
        <f t="shared" si="12"/>
        <v>1258.95</v>
      </c>
    </row>
    <row r="17" spans="1:26" s="737" customFormat="1">
      <c r="A17" s="837">
        <v>5</v>
      </c>
      <c r="B17" s="835" t="s">
        <v>890</v>
      </c>
      <c r="C17" s="849" t="s">
        <v>889</v>
      </c>
      <c r="D17" s="849"/>
      <c r="E17" s="833">
        <f t="shared" si="1"/>
        <v>41.071428571428569</v>
      </c>
      <c r="F17" s="832">
        <f t="shared" si="2"/>
        <v>5.1339285714285712</v>
      </c>
      <c r="G17" s="831"/>
      <c r="H17" s="831">
        <v>2</v>
      </c>
      <c r="I17" s="829">
        <f>(E17*G17)+(E17/6*G17)</f>
        <v>0</v>
      </c>
      <c r="J17" s="828">
        <f t="shared" si="3"/>
        <v>10.267857142857142</v>
      </c>
      <c r="K17" s="867">
        <f>(50+35.83)/6*(N17)</f>
        <v>85.83</v>
      </c>
      <c r="L17" s="811">
        <f t="shared" si="4"/>
        <v>24</v>
      </c>
      <c r="M17" s="826">
        <f t="shared" si="5"/>
        <v>120.1</v>
      </c>
      <c r="N17" s="847">
        <v>6</v>
      </c>
      <c r="O17" s="824">
        <v>42005</v>
      </c>
      <c r="P17" s="866">
        <f>6*3+7*(38.5)</f>
        <v>287.5</v>
      </c>
      <c r="Q17" s="845">
        <f t="shared" si="6"/>
        <v>1232.1428571428571</v>
      </c>
      <c r="R17" s="844">
        <f t="shared" si="7"/>
        <v>1876</v>
      </c>
      <c r="S17" s="843">
        <f t="shared" si="8"/>
        <v>43880</v>
      </c>
      <c r="T17" s="842">
        <f t="shared" si="9"/>
        <v>38.5</v>
      </c>
      <c r="U17" s="841">
        <v>40577</v>
      </c>
      <c r="V17" s="148"/>
      <c r="W17" s="840">
        <f t="shared" si="10"/>
        <v>1155</v>
      </c>
      <c r="X17" s="839">
        <f t="shared" si="11"/>
        <v>103.95</v>
      </c>
      <c r="Y17" s="839">
        <f t="shared" si="12"/>
        <v>1258.95</v>
      </c>
    </row>
    <row r="18" spans="1:26" s="814" customFormat="1">
      <c r="A18" s="837">
        <v>6</v>
      </c>
      <c r="B18" s="835" t="s">
        <v>859</v>
      </c>
      <c r="C18" s="737" t="s">
        <v>858</v>
      </c>
      <c r="D18" s="834"/>
      <c r="E18" s="833">
        <v>31</v>
      </c>
      <c r="F18" s="832">
        <f>+E18/8</f>
        <v>3.875</v>
      </c>
      <c r="G18" s="831"/>
      <c r="H18" s="830">
        <v>1</v>
      </c>
      <c r="I18" s="829">
        <f>+G18*E18</f>
        <v>0</v>
      </c>
      <c r="J18" s="828">
        <f>+F18*H18</f>
        <v>3.875</v>
      </c>
      <c r="K18" s="827"/>
      <c r="L18" s="811">
        <f>+N18*$N$3</f>
        <v>24</v>
      </c>
      <c r="M18" s="826">
        <f>ROUND(SUM(I18:L18),1)</f>
        <v>27.9</v>
      </c>
      <c r="N18" s="825">
        <v>6</v>
      </c>
      <c r="O18" s="824">
        <v>43647</v>
      </c>
      <c r="P18" s="823">
        <f>+E18*6</f>
        <v>186</v>
      </c>
      <c r="Q18" s="822">
        <f>+E18*30</f>
        <v>930</v>
      </c>
      <c r="R18" s="821">
        <f>1+$K$2-O18</f>
        <v>234</v>
      </c>
      <c r="S18" s="820">
        <f t="shared" si="8"/>
        <v>43880</v>
      </c>
      <c r="T18" s="819">
        <f>(E18*7-18)/7</f>
        <v>28.428571428571427</v>
      </c>
      <c r="U18" s="818"/>
      <c r="V18" s="817"/>
      <c r="W18" s="816">
        <f>+T18*30</f>
        <v>852.85714285714278</v>
      </c>
      <c r="X18" s="815">
        <f>+W18*0.09</f>
        <v>76.757142857142853</v>
      </c>
      <c r="Y18" s="815">
        <f>+X18+W18</f>
        <v>929.61428571428564</v>
      </c>
    </row>
    <row r="19" spans="1:26" s="737" customFormat="1">
      <c r="A19" s="836">
        <v>7</v>
      </c>
      <c r="B19" s="835" t="s">
        <v>888</v>
      </c>
      <c r="C19" s="737" t="s">
        <v>994</v>
      </c>
      <c r="D19" s="834"/>
      <c r="E19" s="833">
        <f t="shared" si="1"/>
        <v>31.000028571428572</v>
      </c>
      <c r="F19" s="832">
        <f t="shared" si="2"/>
        <v>3.8750035714285715</v>
      </c>
      <c r="G19" s="868">
        <v>6</v>
      </c>
      <c r="H19" s="831">
        <v>5</v>
      </c>
      <c r="I19" s="829">
        <f t="shared" ref="I19:I24" si="13">(E19*G19)+(E19/6*G19)</f>
        <v>217.00020000000001</v>
      </c>
      <c r="J19" s="828">
        <f t="shared" si="3"/>
        <v>19.375017857142858</v>
      </c>
      <c r="K19" s="867"/>
      <c r="L19" s="811">
        <f t="shared" si="4"/>
        <v>24</v>
      </c>
      <c r="M19" s="826">
        <f t="shared" si="5"/>
        <v>260.39999999999998</v>
      </c>
      <c r="N19" s="847">
        <v>6</v>
      </c>
      <c r="O19" s="824">
        <v>43405</v>
      </c>
      <c r="P19" s="866">
        <f>6*3+7*(28.4286)</f>
        <v>217.00020000000001</v>
      </c>
      <c r="Q19" s="845">
        <f t="shared" si="6"/>
        <v>930.00085714285717</v>
      </c>
      <c r="R19" s="844">
        <f t="shared" si="7"/>
        <v>476</v>
      </c>
      <c r="S19" s="843">
        <f t="shared" si="8"/>
        <v>43880</v>
      </c>
      <c r="T19" s="842">
        <f t="shared" si="9"/>
        <v>28.428599999999999</v>
      </c>
      <c r="U19" s="841"/>
      <c r="V19" s="148"/>
      <c r="W19" s="840">
        <f t="shared" si="10"/>
        <v>852.85799999999995</v>
      </c>
      <c r="X19" s="839">
        <f t="shared" si="11"/>
        <v>76.75721999999999</v>
      </c>
      <c r="Y19" s="839">
        <f t="shared" si="12"/>
        <v>929.61521999999991</v>
      </c>
    </row>
    <row r="20" spans="1:26" s="737" customFormat="1">
      <c r="A20" s="836">
        <v>8</v>
      </c>
      <c r="B20" s="835" t="s">
        <v>886</v>
      </c>
      <c r="C20" s="737" t="s">
        <v>885</v>
      </c>
      <c r="D20" s="834"/>
      <c r="E20" s="833">
        <f t="shared" si="1"/>
        <v>31.000028571428572</v>
      </c>
      <c r="F20" s="832">
        <f t="shared" si="2"/>
        <v>3.8750035714285715</v>
      </c>
      <c r="G20" s="868"/>
      <c r="H20" s="831">
        <v>15</v>
      </c>
      <c r="I20" s="829">
        <f t="shared" si="13"/>
        <v>0</v>
      </c>
      <c r="J20" s="828">
        <f t="shared" si="3"/>
        <v>58.125053571428573</v>
      </c>
      <c r="K20" s="867"/>
      <c r="L20" s="811">
        <f t="shared" si="4"/>
        <v>24</v>
      </c>
      <c r="M20" s="826">
        <f t="shared" si="5"/>
        <v>82.1</v>
      </c>
      <c r="N20" s="847">
        <v>6</v>
      </c>
      <c r="O20" s="824">
        <v>43405</v>
      </c>
      <c r="P20" s="866">
        <f>6*3+7*(28.4286)</f>
        <v>217.00020000000001</v>
      </c>
      <c r="Q20" s="845">
        <f t="shared" si="6"/>
        <v>930.00085714285717</v>
      </c>
      <c r="R20" s="844">
        <f t="shared" si="7"/>
        <v>476</v>
      </c>
      <c r="S20" s="843">
        <f t="shared" si="8"/>
        <v>43880</v>
      </c>
      <c r="T20" s="842">
        <f t="shared" si="9"/>
        <v>28.428599999999999</v>
      </c>
      <c r="U20" s="841"/>
      <c r="V20" s="148"/>
      <c r="W20" s="840">
        <f t="shared" si="10"/>
        <v>852.85799999999995</v>
      </c>
      <c r="X20" s="839">
        <f t="shared" si="11"/>
        <v>76.75721999999999</v>
      </c>
      <c r="Y20" s="839">
        <f t="shared" si="12"/>
        <v>929.61521999999991</v>
      </c>
    </row>
    <row r="21" spans="1:26" s="737" customFormat="1">
      <c r="A21" s="836">
        <v>9</v>
      </c>
      <c r="B21" s="835" t="s">
        <v>884</v>
      </c>
      <c r="C21" s="737" t="s">
        <v>883</v>
      </c>
      <c r="D21" s="834"/>
      <c r="E21" s="833">
        <f t="shared" si="1"/>
        <v>31.000028571428572</v>
      </c>
      <c r="F21" s="832">
        <f t="shared" si="2"/>
        <v>3.8750035714285715</v>
      </c>
      <c r="G21" s="868"/>
      <c r="H21" s="831">
        <v>0</v>
      </c>
      <c r="I21" s="829">
        <f t="shared" si="13"/>
        <v>0</v>
      </c>
      <c r="J21" s="828">
        <f t="shared" si="3"/>
        <v>0</v>
      </c>
      <c r="K21" s="867"/>
      <c r="L21" s="811">
        <f t="shared" si="4"/>
        <v>24</v>
      </c>
      <c r="M21" s="826">
        <f t="shared" si="5"/>
        <v>24</v>
      </c>
      <c r="N21" s="847">
        <v>6</v>
      </c>
      <c r="O21" s="824">
        <v>43617</v>
      </c>
      <c r="P21" s="866">
        <f>6*3+7*(28.4286)</f>
        <v>217.00020000000001</v>
      </c>
      <c r="Q21" s="845">
        <f t="shared" si="6"/>
        <v>930.00085714285717</v>
      </c>
      <c r="R21" s="844">
        <f t="shared" si="7"/>
        <v>264</v>
      </c>
      <c r="S21" s="843">
        <f t="shared" si="8"/>
        <v>43880</v>
      </c>
      <c r="T21" s="842">
        <f t="shared" si="9"/>
        <v>28.428599999999999</v>
      </c>
      <c r="U21" s="841"/>
      <c r="V21" s="148"/>
      <c r="W21" s="840">
        <f t="shared" si="10"/>
        <v>852.85799999999995</v>
      </c>
      <c r="X21" s="839">
        <f t="shared" si="11"/>
        <v>76.75721999999999</v>
      </c>
      <c r="Y21" s="839">
        <f t="shared" si="12"/>
        <v>929.61521999999991</v>
      </c>
    </row>
    <row r="22" spans="1:26" s="737" customFormat="1">
      <c r="A22" s="836">
        <v>10</v>
      </c>
      <c r="B22" s="835" t="s">
        <v>882</v>
      </c>
      <c r="C22" s="737" t="s">
        <v>881</v>
      </c>
      <c r="D22" s="834"/>
      <c r="E22" s="833">
        <f t="shared" si="1"/>
        <v>31.000028571428572</v>
      </c>
      <c r="F22" s="832">
        <f t="shared" si="2"/>
        <v>3.8750035714285715</v>
      </c>
      <c r="G22" s="868"/>
      <c r="H22" s="831">
        <v>0</v>
      </c>
      <c r="I22" s="829">
        <f t="shared" si="13"/>
        <v>0</v>
      </c>
      <c r="J22" s="828">
        <f t="shared" si="3"/>
        <v>0</v>
      </c>
      <c r="K22" s="867"/>
      <c r="L22" s="811">
        <f t="shared" si="4"/>
        <v>24</v>
      </c>
      <c r="M22" s="826">
        <f t="shared" si="5"/>
        <v>24</v>
      </c>
      <c r="N22" s="847">
        <v>6</v>
      </c>
      <c r="O22" s="824">
        <v>43617</v>
      </c>
      <c r="P22" s="866">
        <f>6*3+7*(28.4286)</f>
        <v>217.00020000000001</v>
      </c>
      <c r="Q22" s="845">
        <f t="shared" si="6"/>
        <v>930.00085714285717</v>
      </c>
      <c r="R22" s="844">
        <f t="shared" si="7"/>
        <v>264</v>
      </c>
      <c r="S22" s="843">
        <f t="shared" si="8"/>
        <v>43880</v>
      </c>
      <c r="T22" s="842">
        <f t="shared" si="9"/>
        <v>28.428599999999999</v>
      </c>
      <c r="U22" s="841"/>
      <c r="V22" s="148"/>
      <c r="W22" s="840">
        <f t="shared" si="10"/>
        <v>852.85799999999995</v>
      </c>
      <c r="X22" s="839">
        <f t="shared" si="11"/>
        <v>76.75721999999999</v>
      </c>
      <c r="Y22" s="839">
        <f t="shared" si="12"/>
        <v>929.61521999999991</v>
      </c>
    </row>
    <row r="23" spans="1:26" s="814" customFormat="1">
      <c r="A23" s="836">
        <v>11</v>
      </c>
      <c r="B23" s="835" t="s">
        <v>857</v>
      </c>
      <c r="C23" s="737" t="s">
        <v>856</v>
      </c>
      <c r="D23" s="834"/>
      <c r="E23" s="833">
        <v>31</v>
      </c>
      <c r="F23" s="832">
        <f>+E23/8</f>
        <v>3.875</v>
      </c>
      <c r="G23" s="831"/>
      <c r="H23" s="830">
        <v>16</v>
      </c>
      <c r="I23" s="829">
        <f>+G23*E23</f>
        <v>0</v>
      </c>
      <c r="J23" s="828">
        <f>+F23*H23</f>
        <v>62</v>
      </c>
      <c r="K23" s="827"/>
      <c r="L23" s="811">
        <f>+N23*$N$3</f>
        <v>20</v>
      </c>
      <c r="M23" s="826">
        <f>ROUND(SUM(I23:L23),1)</f>
        <v>82</v>
      </c>
      <c r="N23" s="825">
        <v>5</v>
      </c>
      <c r="O23" s="824">
        <v>43649</v>
      </c>
      <c r="P23" s="823">
        <f>+E23*6</f>
        <v>186</v>
      </c>
      <c r="Q23" s="822">
        <f>+E23*30</f>
        <v>930</v>
      </c>
      <c r="R23" s="821">
        <f>1+$K$2-O23</f>
        <v>232</v>
      </c>
      <c r="S23" s="820">
        <f t="shared" si="8"/>
        <v>43880</v>
      </c>
      <c r="T23" s="819">
        <f>(E23*7-18)/7</f>
        <v>28.428571428571427</v>
      </c>
      <c r="U23" s="818"/>
      <c r="V23" s="817"/>
      <c r="W23" s="816">
        <f>+T23*30</f>
        <v>852.85714285714278</v>
      </c>
      <c r="X23" s="815">
        <f>+W23*0.09</f>
        <v>76.757142857142853</v>
      </c>
      <c r="Y23" s="815">
        <f>+X23+W23</f>
        <v>929.61428571428564</v>
      </c>
    </row>
    <row r="24" spans="1:26" s="737" customFormat="1">
      <c r="A24" s="836">
        <v>12</v>
      </c>
      <c r="B24" s="835" t="s">
        <v>880</v>
      </c>
      <c r="C24" s="737" t="s">
        <v>879</v>
      </c>
      <c r="D24" s="834"/>
      <c r="E24" s="833">
        <f t="shared" si="1"/>
        <v>31.000028571428572</v>
      </c>
      <c r="F24" s="832">
        <f t="shared" si="2"/>
        <v>3.8750035714285715</v>
      </c>
      <c r="G24" s="868"/>
      <c r="H24" s="831">
        <v>0</v>
      </c>
      <c r="I24" s="829">
        <f t="shared" si="13"/>
        <v>0</v>
      </c>
      <c r="J24" s="828">
        <f t="shared" si="3"/>
        <v>0</v>
      </c>
      <c r="K24" s="867"/>
      <c r="L24" s="811">
        <f t="shared" si="4"/>
        <v>24</v>
      </c>
      <c r="M24" s="826">
        <f t="shared" si="5"/>
        <v>24</v>
      </c>
      <c r="N24" s="825">
        <v>6</v>
      </c>
      <c r="O24" s="824">
        <v>43783</v>
      </c>
      <c r="P24" s="866">
        <f>6*3+7*(28.4286)</f>
        <v>217.00020000000001</v>
      </c>
      <c r="Q24" s="845">
        <f t="shared" si="6"/>
        <v>930.00085714285717</v>
      </c>
      <c r="R24" s="844">
        <f t="shared" si="7"/>
        <v>98</v>
      </c>
      <c r="S24" s="843">
        <f t="shared" si="8"/>
        <v>43880</v>
      </c>
      <c r="T24" s="842">
        <f t="shared" si="9"/>
        <v>28.428599999999999</v>
      </c>
      <c r="U24" s="841"/>
      <c r="V24" s="148"/>
      <c r="W24" s="840">
        <f t="shared" si="10"/>
        <v>852.85799999999995</v>
      </c>
      <c r="X24" s="839">
        <f t="shared" si="11"/>
        <v>76.75721999999999</v>
      </c>
      <c r="Y24" s="839">
        <f t="shared" si="12"/>
        <v>929.61521999999991</v>
      </c>
    </row>
    <row r="25" spans="1:26" s="781" customFormat="1" ht="9" customHeight="1">
      <c r="A25" s="797"/>
      <c r="B25" s="796"/>
      <c r="C25" s="795"/>
      <c r="D25" s="1324" t="s">
        <v>878</v>
      </c>
      <c r="E25" s="1324"/>
      <c r="F25" s="1324"/>
      <c r="G25" s="794"/>
      <c r="H25" s="793">
        <f>SUM(H14:H24)</f>
        <v>90</v>
      </c>
      <c r="I25" s="792">
        <f>SUM(I14:I17)</f>
        <v>0</v>
      </c>
      <c r="J25" s="792">
        <f>SUM(J14:J17)</f>
        <v>270.92321428571432</v>
      </c>
      <c r="K25" s="792">
        <f>SUM(K14:K17)</f>
        <v>155.82999999999998</v>
      </c>
      <c r="L25" s="792">
        <f>SUM(L14:L17)</f>
        <v>104</v>
      </c>
      <c r="M25" s="791"/>
      <c r="N25" s="790"/>
      <c r="O25" s="789"/>
      <c r="P25" s="788">
        <f>SUM(P14:P17)</f>
        <v>1117.0999999999999</v>
      </c>
      <c r="Q25" s="788">
        <f>SUM(Q14:Q17)</f>
        <v>4787.5714285714275</v>
      </c>
      <c r="R25" s="787"/>
      <c r="S25" s="786"/>
      <c r="T25" s="785"/>
      <c r="U25" s="784"/>
      <c r="V25" s="783"/>
      <c r="W25" s="782"/>
    </row>
    <row r="26" spans="1:26" ht="15.75">
      <c r="B26" s="808"/>
      <c r="C26" s="865" t="s">
        <v>877</v>
      </c>
      <c r="D26" s="863"/>
      <c r="E26" s="863"/>
      <c r="F26" s="863"/>
      <c r="G26" s="864"/>
      <c r="H26" s="863"/>
      <c r="I26" s="863"/>
      <c r="J26" s="862" t="s">
        <v>876</v>
      </c>
      <c r="K26" s="1325">
        <f>SUM(M28:M31)</f>
        <v>621.29999999999995</v>
      </c>
      <c r="L26" s="1325"/>
      <c r="M26" s="1326"/>
      <c r="N26" s="861"/>
      <c r="O26" s="860" t="str">
        <f>+P1</f>
        <v>0AB6A</v>
      </c>
      <c r="P26" s="859" t="s">
        <v>875</v>
      </c>
      <c r="Q26" s="858">
        <v>750</v>
      </c>
      <c r="S26" s="805"/>
      <c r="T26" s="804"/>
      <c r="U26" s="803"/>
      <c r="W26" s="857"/>
    </row>
    <row r="27" spans="1:26" ht="12" customHeight="1">
      <c r="B27" s="808"/>
      <c r="C27" s="856" t="s">
        <v>874</v>
      </c>
      <c r="E27" s="854" t="s">
        <v>873</v>
      </c>
      <c r="F27" s="854" t="s">
        <v>872</v>
      </c>
      <c r="G27" s="855" t="s">
        <v>871</v>
      </c>
      <c r="H27" s="854" t="s">
        <v>870</v>
      </c>
      <c r="I27" s="854" t="s">
        <v>869</v>
      </c>
      <c r="J27" s="854" t="s">
        <v>868</v>
      </c>
      <c r="K27" s="854" t="s">
        <v>867</v>
      </c>
      <c r="L27" s="854" t="s">
        <v>866</v>
      </c>
      <c r="M27" s="854" t="s">
        <v>865</v>
      </c>
      <c r="N27" s="853" t="s">
        <v>864</v>
      </c>
      <c r="P27" s="852" t="s">
        <v>863</v>
      </c>
      <c r="Q27" s="851" t="s">
        <v>862</v>
      </c>
      <c r="S27" s="805"/>
      <c r="T27" s="850" t="s">
        <v>861</v>
      </c>
      <c r="U27" s="803"/>
    </row>
    <row r="28" spans="1:26" s="737" customFormat="1">
      <c r="A28" s="837">
        <v>13</v>
      </c>
      <c r="B28" s="835" t="s">
        <v>860</v>
      </c>
      <c r="C28" s="849" t="s">
        <v>534</v>
      </c>
      <c r="D28" s="849"/>
      <c r="E28" s="833">
        <f>+Q28/30</f>
        <v>43.466666666666661</v>
      </c>
      <c r="F28" s="848">
        <f t="shared" ref="F28:F31" si="14">+E28/8</f>
        <v>5.4333333333333327</v>
      </c>
      <c r="G28" s="831">
        <v>4</v>
      </c>
      <c r="H28" s="831">
        <v>1</v>
      </c>
      <c r="I28" s="829">
        <f>(E28*G28)+(E28/6*G28)</f>
        <v>202.84444444444443</v>
      </c>
      <c r="J28" s="828">
        <f>+F28*H28</f>
        <v>5.4333333333333327</v>
      </c>
      <c r="K28" s="827"/>
      <c r="L28" s="811">
        <f>+N28*$N$3</f>
        <v>16</v>
      </c>
      <c r="M28" s="826">
        <f>ROUND((L28+K28+J28+I28),1)</f>
        <v>224.3</v>
      </c>
      <c r="N28" s="847">
        <v>4</v>
      </c>
      <c r="O28" s="824">
        <v>43307</v>
      </c>
      <c r="P28" s="846">
        <f>(1400-96)/30*7</f>
        <v>304.26666666666665</v>
      </c>
      <c r="Q28" s="845">
        <f>+P28/7*30</f>
        <v>1303.9999999999998</v>
      </c>
      <c r="R28" s="844">
        <f t="shared" ref="R28:R31" si="15">1+$K$2-O28</f>
        <v>574</v>
      </c>
      <c r="S28" s="843">
        <f t="shared" si="8"/>
        <v>43880</v>
      </c>
      <c r="T28" s="842">
        <f t="shared" ref="T28:T31" si="16">(E28*7-18)/7</f>
        <v>40.895238095238092</v>
      </c>
      <c r="U28" s="841">
        <v>38365</v>
      </c>
      <c r="V28" s="148"/>
      <c r="W28" s="840">
        <f t="shared" ref="W28:W31" si="17">+T28*30</f>
        <v>1226.8571428571427</v>
      </c>
      <c r="X28" s="839">
        <f t="shared" ref="X28:X31" si="18">+W28*0.09</f>
        <v>110.41714285714284</v>
      </c>
      <c r="Y28" s="839">
        <f t="shared" ref="Y28:Y31" si="19">+X28+W28</f>
        <v>1337.2742857142855</v>
      </c>
      <c r="Z28" s="838">
        <f>6*3+7*38.5</f>
        <v>287.5</v>
      </c>
    </row>
    <row r="29" spans="1:26" s="814" customFormat="1">
      <c r="A29" s="836">
        <v>14</v>
      </c>
      <c r="B29" s="835" t="s">
        <v>855</v>
      </c>
      <c r="C29" s="737" t="s">
        <v>854</v>
      </c>
      <c r="D29" s="834"/>
      <c r="E29" s="833">
        <v>31</v>
      </c>
      <c r="F29" s="832">
        <f t="shared" si="14"/>
        <v>3.875</v>
      </c>
      <c r="G29" s="831">
        <v>5</v>
      </c>
      <c r="H29" s="830">
        <v>0</v>
      </c>
      <c r="I29" s="829">
        <f>+G29*E29</f>
        <v>155</v>
      </c>
      <c r="J29" s="828">
        <f>+F29*H29</f>
        <v>0</v>
      </c>
      <c r="K29" s="827"/>
      <c r="L29" s="811">
        <f>+N29*$N$3</f>
        <v>20</v>
      </c>
      <c r="M29" s="826">
        <f>ROUND(SUM(I29:L29),1)</f>
        <v>175</v>
      </c>
      <c r="N29" s="825">
        <v>5</v>
      </c>
      <c r="O29" s="824">
        <v>43776</v>
      </c>
      <c r="P29" s="823">
        <f>+E29*6</f>
        <v>186</v>
      </c>
      <c r="Q29" s="822">
        <f>+E29*30</f>
        <v>930</v>
      </c>
      <c r="R29" s="821">
        <f t="shared" si="15"/>
        <v>105</v>
      </c>
      <c r="S29" s="820">
        <f t="shared" si="8"/>
        <v>43880</v>
      </c>
      <c r="T29" s="819">
        <f t="shared" si="16"/>
        <v>28.428571428571427</v>
      </c>
      <c r="U29" s="818"/>
      <c r="V29" s="817"/>
      <c r="W29" s="816">
        <f t="shared" si="17"/>
        <v>852.85714285714278</v>
      </c>
      <c r="X29" s="815">
        <f t="shared" si="18"/>
        <v>76.757142857142853</v>
      </c>
      <c r="Y29" s="815">
        <f t="shared" si="19"/>
        <v>929.61428571428564</v>
      </c>
    </row>
    <row r="30" spans="1:26" s="814" customFormat="1">
      <c r="A30" s="992" t="s">
        <v>959</v>
      </c>
      <c r="B30" s="835" t="s">
        <v>956</v>
      </c>
      <c r="C30" s="737" t="s">
        <v>957</v>
      </c>
      <c r="D30" s="834"/>
      <c r="E30" s="833">
        <v>33</v>
      </c>
      <c r="F30" s="832">
        <f t="shared" si="14"/>
        <v>4.125</v>
      </c>
      <c r="G30" s="831">
        <v>6</v>
      </c>
      <c r="H30" s="830">
        <v>0</v>
      </c>
      <c r="I30" s="829">
        <f>+G30*E30</f>
        <v>198</v>
      </c>
      <c r="J30" s="828">
        <f>+F30*H30</f>
        <v>0</v>
      </c>
      <c r="K30" s="827"/>
      <c r="L30" s="811">
        <f>+N30*$N$3</f>
        <v>24</v>
      </c>
      <c r="M30" s="826">
        <f>ROUND(SUM(I30:L30),1)</f>
        <v>222</v>
      </c>
      <c r="N30" s="825">
        <v>6</v>
      </c>
      <c r="O30" s="824">
        <v>43851</v>
      </c>
      <c r="P30" s="823">
        <f>+E30*6</f>
        <v>198</v>
      </c>
      <c r="Q30" s="822">
        <f>+E30*30</f>
        <v>990</v>
      </c>
      <c r="R30" s="821">
        <f t="shared" si="15"/>
        <v>30</v>
      </c>
      <c r="S30" s="820">
        <f t="shared" si="8"/>
        <v>43880</v>
      </c>
      <c r="T30" s="819">
        <f t="shared" si="16"/>
        <v>30.428571428571427</v>
      </c>
      <c r="U30" s="818"/>
      <c r="V30" s="817"/>
      <c r="W30" s="816">
        <f t="shared" si="17"/>
        <v>912.85714285714278</v>
      </c>
      <c r="X30" s="815">
        <f t="shared" si="18"/>
        <v>82.157142857142844</v>
      </c>
      <c r="Y30" s="815">
        <f t="shared" si="19"/>
        <v>995.01428571428562</v>
      </c>
    </row>
    <row r="31" spans="1:26" s="814" customFormat="1">
      <c r="A31" s="797"/>
      <c r="B31" s="835"/>
      <c r="C31" s="737"/>
      <c r="D31" s="834"/>
      <c r="E31" s="993">
        <v>31</v>
      </c>
      <c r="F31" s="994">
        <f t="shared" si="14"/>
        <v>3.875</v>
      </c>
      <c r="G31" s="995"/>
      <c r="H31" s="830"/>
      <c r="I31" s="829">
        <f t="shared" ref="I31" si="20">+G31*E31</f>
        <v>0</v>
      </c>
      <c r="J31" s="828">
        <f t="shared" ref="J31" si="21">+F31*H31</f>
        <v>0</v>
      </c>
      <c r="K31" s="827"/>
      <c r="L31" s="811">
        <f t="shared" ref="L31" si="22">+N31*$N$3</f>
        <v>0</v>
      </c>
      <c r="M31" s="826">
        <f t="shared" ref="M31" si="23">ROUND(SUM(I31:L31),1)</f>
        <v>0</v>
      </c>
      <c r="N31" s="995"/>
      <c r="O31" s="824">
        <v>43851</v>
      </c>
      <c r="P31" s="823">
        <f>+E31*6</f>
        <v>186</v>
      </c>
      <c r="Q31" s="822">
        <f>+E31*30</f>
        <v>930</v>
      </c>
      <c r="R31" s="821">
        <f t="shared" si="15"/>
        <v>30</v>
      </c>
      <c r="S31" s="820">
        <f t="shared" si="8"/>
        <v>43880</v>
      </c>
      <c r="T31" s="819">
        <f t="shared" si="16"/>
        <v>28.428571428571427</v>
      </c>
      <c r="U31" s="818"/>
      <c r="V31" s="817"/>
      <c r="W31" s="816">
        <f t="shared" si="17"/>
        <v>852.85714285714278</v>
      </c>
      <c r="X31" s="815">
        <f t="shared" si="18"/>
        <v>76.757142857142853</v>
      </c>
      <c r="Y31" s="815">
        <f t="shared" si="19"/>
        <v>929.61428571428564</v>
      </c>
    </row>
    <row r="32" spans="1:26" s="781" customFormat="1" ht="9" customHeight="1">
      <c r="A32" s="797"/>
      <c r="B32" s="796"/>
      <c r="C32" s="795"/>
      <c r="D32" s="1324"/>
      <c r="E32" s="1324"/>
      <c r="F32" s="1324"/>
      <c r="G32" s="794"/>
      <c r="H32" s="793">
        <f>SUM(H28:H31)</f>
        <v>1</v>
      </c>
      <c r="I32" s="792"/>
      <c r="J32" s="792"/>
      <c r="K32" s="792"/>
      <c r="L32" s="792"/>
      <c r="M32" s="791">
        <f>+H25+H32</f>
        <v>91</v>
      </c>
      <c r="N32" s="790">
        <f>SUM(N14:N31)</f>
        <v>82</v>
      </c>
      <c r="O32" s="789" t="s">
        <v>853</v>
      </c>
      <c r="P32" s="788"/>
      <c r="Q32" s="788">
        <v>1232.1400000000001</v>
      </c>
      <c r="R32" s="787"/>
      <c r="S32" s="786"/>
      <c r="T32" s="785"/>
      <c r="U32" s="784"/>
      <c r="V32" s="783"/>
      <c r="W32" s="782" t="e">
        <f>+#REF!/7</f>
        <v>#REF!</v>
      </c>
    </row>
    <row r="33" spans="1:23" ht="15">
      <c r="B33" s="808"/>
      <c r="F33" s="813" t="s">
        <v>852</v>
      </c>
      <c r="G33" s="812"/>
      <c r="H33" s="1327">
        <f>+K12+K26+K3</f>
        <v>2548.1999999999998</v>
      </c>
      <c r="I33" s="1328"/>
      <c r="L33" s="811"/>
      <c r="O33" s="810">
        <f>INT(M32+N32)</f>
        <v>173</v>
      </c>
      <c r="P33" s="809"/>
      <c r="Q33" s="806"/>
      <c r="R33" s="805"/>
      <c r="S33" s="804"/>
      <c r="T33" s="798"/>
      <c r="U33" s="803"/>
      <c r="W33" s="1" t="e">
        <f>+W32*30</f>
        <v>#REF!</v>
      </c>
    </row>
    <row r="34" spans="1:23" ht="5.0999999999999996" customHeight="1" thickBot="1">
      <c r="B34" s="808"/>
      <c r="P34" s="807"/>
      <c r="Q34" s="806"/>
      <c r="R34" s="805"/>
      <c r="S34" s="804"/>
      <c r="T34" s="798"/>
      <c r="U34" s="803"/>
    </row>
    <row r="35" spans="1:23" ht="18.75" thickBot="1">
      <c r="B35" s="802" t="s">
        <v>851</v>
      </c>
      <c r="C35" s="800"/>
      <c r="D35" s="1329">
        <f>K26+K12+K3</f>
        <v>2548.1999999999998</v>
      </c>
      <c r="E35" s="1330"/>
      <c r="F35" s="801" t="s">
        <v>850</v>
      </c>
      <c r="G35" s="800"/>
      <c r="H35" s="1331">
        <f>+K53</f>
        <v>2115.8000000000002</v>
      </c>
      <c r="I35" s="1332"/>
      <c r="J35" s="799" t="s">
        <v>849</v>
      </c>
      <c r="K35" s="503"/>
      <c r="L35" s="1333">
        <f>+H35+D35</f>
        <v>4664</v>
      </c>
      <c r="M35" s="1334"/>
      <c r="O35" s="12">
        <f>+D35-H33</f>
        <v>0</v>
      </c>
      <c r="R35" s="150"/>
      <c r="S35" s="798"/>
      <c r="T35" s="798"/>
      <c r="U35" s="150"/>
    </row>
    <row r="36" spans="1:23" s="781" customFormat="1" ht="5.0999999999999996" customHeight="1" thickBot="1">
      <c r="A36" s="797"/>
      <c r="B36" s="796"/>
      <c r="C36" s="795"/>
      <c r="D36" s="1324"/>
      <c r="E36" s="1324"/>
      <c r="F36" s="1324"/>
      <c r="G36" s="794"/>
      <c r="H36" s="793"/>
      <c r="I36" s="792"/>
      <c r="J36" s="792"/>
      <c r="K36" s="792"/>
      <c r="L36" s="792"/>
      <c r="M36" s="791"/>
      <c r="N36" s="790"/>
      <c r="O36" s="789"/>
      <c r="P36" s="788"/>
      <c r="Q36" s="788"/>
      <c r="R36" s="787"/>
      <c r="S36" s="786"/>
      <c r="T36" s="785"/>
      <c r="U36" s="784"/>
      <c r="V36" s="783"/>
      <c r="W36" s="782"/>
    </row>
    <row r="37" spans="1:23" s="737" customFormat="1" outlineLevel="1">
      <c r="A37" s="735"/>
      <c r="B37" s="780"/>
      <c r="C37" s="779" t="s">
        <v>848</v>
      </c>
      <c r="D37" s="778"/>
      <c r="E37" s="778"/>
      <c r="F37" s="778"/>
      <c r="G37" s="756" t="s">
        <v>847</v>
      </c>
      <c r="H37" s="755" t="s">
        <v>948</v>
      </c>
      <c r="I37" s="755"/>
      <c r="J37" s="755"/>
      <c r="K37" s="755"/>
      <c r="L37" s="777"/>
      <c r="M37" s="738"/>
      <c r="N37" s="776"/>
      <c r="O37" s="775">
        <v>500</v>
      </c>
      <c r="P37" s="774">
        <v>1</v>
      </c>
      <c r="Q37" s="773" t="s">
        <v>846</v>
      </c>
    </row>
    <row r="38" spans="1:23" s="737" customFormat="1" outlineLevel="1">
      <c r="A38" s="735"/>
      <c r="B38" s="747"/>
      <c r="C38" s="767" t="s">
        <v>845</v>
      </c>
      <c r="D38" s="772" t="s">
        <v>998</v>
      </c>
      <c r="E38" s="771"/>
      <c r="F38" s="771"/>
      <c r="G38" s="756" t="s">
        <v>844</v>
      </c>
      <c r="H38" s="770" t="s">
        <v>948</v>
      </c>
      <c r="I38" s="770"/>
      <c r="J38" s="770"/>
      <c r="K38" s="770"/>
      <c r="L38" s="742"/>
      <c r="M38" s="738"/>
      <c r="N38" s="764"/>
      <c r="O38" s="769">
        <f>+O37/7</f>
        <v>71.428571428571431</v>
      </c>
      <c r="P38" s="768">
        <f>+O38*P37</f>
        <v>71.428571428571431</v>
      </c>
      <c r="Q38" s="714"/>
    </row>
    <row r="39" spans="1:23" s="737" customFormat="1" ht="13.5" outlineLevel="1" thickBot="1">
      <c r="A39" s="735"/>
      <c r="B39" s="747"/>
      <c r="C39" s="767" t="s">
        <v>843</v>
      </c>
      <c r="D39" s="757" t="s">
        <v>997</v>
      </c>
      <c r="E39" s="756" t="s">
        <v>842</v>
      </c>
      <c r="F39" s="755" t="s">
        <v>996</v>
      </c>
      <c r="G39" s="766" t="s">
        <v>841</v>
      </c>
      <c r="H39" s="765">
        <v>2020</v>
      </c>
      <c r="I39" s="750"/>
      <c r="J39" s="750"/>
      <c r="K39" s="750"/>
      <c r="L39" s="742"/>
      <c r="M39" s="1"/>
      <c r="N39" s="764"/>
      <c r="O39" s="763">
        <f>+O38/6</f>
        <v>11.904761904761905</v>
      </c>
      <c r="P39" s="762">
        <f>+O39*P37</f>
        <v>11.904761904761905</v>
      </c>
      <c r="Q39" s="761">
        <f>+P39+P38</f>
        <v>83.333333333333343</v>
      </c>
      <c r="S39" s="1"/>
    </row>
    <row r="40" spans="1:23" s="737" customFormat="1" outlineLevel="1">
      <c r="A40" s="735"/>
      <c r="B40" s="747"/>
      <c r="C40" s="758" t="s">
        <v>840</v>
      </c>
      <c r="D40" s="757" t="s">
        <v>950</v>
      </c>
      <c r="E40" s="757"/>
      <c r="F40" s="757"/>
      <c r="G40" s="756" t="s">
        <v>839</v>
      </c>
      <c r="H40" s="759" t="s">
        <v>801</v>
      </c>
      <c r="I40" s="756" t="s">
        <v>838</v>
      </c>
      <c r="J40" s="755" t="s">
        <v>995</v>
      </c>
      <c r="K40" s="759"/>
      <c r="L40" s="742"/>
      <c r="M40" s="1"/>
      <c r="N40" s="764"/>
    </row>
    <row r="41" spans="1:23" s="737" customFormat="1" outlineLevel="1">
      <c r="A41" s="735"/>
      <c r="B41" s="747"/>
      <c r="C41" s="758" t="s">
        <v>837</v>
      </c>
      <c r="D41" s="757" t="s">
        <v>949</v>
      </c>
      <c r="E41" s="757"/>
      <c r="F41" s="757"/>
      <c r="G41" s="756" t="s">
        <v>836</v>
      </c>
      <c r="H41" s="755" t="s">
        <v>948</v>
      </c>
      <c r="I41" s="756" t="s">
        <v>835</v>
      </c>
      <c r="J41" s="755" t="s">
        <v>947</v>
      </c>
      <c r="K41" s="755"/>
      <c r="L41" s="742"/>
      <c r="M41" s="1"/>
      <c r="N41" s="764"/>
      <c r="O41" s="736"/>
    </row>
    <row r="42" spans="1:23" s="737" customFormat="1" ht="17.25" outlineLevel="1" thickBot="1">
      <c r="A42" s="735"/>
      <c r="B42" s="747"/>
      <c r="C42" s="754" t="s">
        <v>834</v>
      </c>
      <c r="D42" s="754" t="s">
        <v>833</v>
      </c>
      <c r="E42" s="754"/>
      <c r="F42" s="754"/>
      <c r="G42" s="753" t="s">
        <v>832</v>
      </c>
      <c r="H42" s="753" t="s">
        <v>831</v>
      </c>
      <c r="I42" s="753" t="s">
        <v>830</v>
      </c>
      <c r="J42" s="753" t="s">
        <v>829</v>
      </c>
      <c r="K42" s="753" t="s">
        <v>828</v>
      </c>
      <c r="L42" s="742"/>
      <c r="M42" s="1"/>
      <c r="O42" s="736"/>
    </row>
    <row r="43" spans="1:23" outlineLevel="1">
      <c r="B43" s="747"/>
      <c r="C43" s="751" t="s">
        <v>946</v>
      </c>
      <c r="D43" s="750" t="s">
        <v>945</v>
      </c>
      <c r="E43" s="750"/>
      <c r="F43" s="750"/>
      <c r="G43" s="749">
        <v>43471</v>
      </c>
      <c r="H43" s="986">
        <v>31</v>
      </c>
      <c r="I43" s="986">
        <v>235</v>
      </c>
      <c r="J43" s="986">
        <v>26.67</v>
      </c>
      <c r="K43" s="986">
        <v>208.33</v>
      </c>
      <c r="L43" s="742"/>
      <c r="N43" s="737"/>
      <c r="O43" s="736"/>
      <c r="P43" s="737"/>
      <c r="Q43" s="737"/>
      <c r="R43" s="737"/>
      <c r="S43" s="737"/>
      <c r="T43" s="737"/>
    </row>
    <row r="44" spans="1:23" s="737" customFormat="1" outlineLevel="1">
      <c r="A44" s="735"/>
      <c r="B44" s="747"/>
      <c r="C44" s="751" t="s">
        <v>944</v>
      </c>
      <c r="D44" s="750" t="s">
        <v>943</v>
      </c>
      <c r="E44" s="750"/>
      <c r="F44" s="750"/>
      <c r="G44" s="749">
        <v>43473</v>
      </c>
      <c r="H44" s="986">
        <v>31</v>
      </c>
      <c r="I44" s="986">
        <v>235</v>
      </c>
      <c r="J44" s="986">
        <v>26.67</v>
      </c>
      <c r="K44" s="986">
        <v>208.33</v>
      </c>
      <c r="L44" s="742"/>
      <c r="M44" s="1"/>
      <c r="O44" s="736"/>
    </row>
    <row r="45" spans="1:23" s="737" customFormat="1" outlineLevel="1">
      <c r="A45" s="735"/>
      <c r="B45" s="747"/>
      <c r="C45" s="751" t="s">
        <v>942</v>
      </c>
      <c r="D45" s="750" t="s">
        <v>941</v>
      </c>
      <c r="E45" s="750"/>
      <c r="F45" s="750"/>
      <c r="G45" s="749">
        <v>42005</v>
      </c>
      <c r="H45" s="986">
        <v>33.799999999999997</v>
      </c>
      <c r="I45" s="986">
        <v>254.6</v>
      </c>
      <c r="J45" s="986">
        <v>33.200000000000003</v>
      </c>
      <c r="K45" s="986">
        <v>221.4</v>
      </c>
      <c r="L45" s="742"/>
      <c r="M45" s="1"/>
      <c r="O45" s="736"/>
    </row>
    <row r="46" spans="1:23" s="737" customFormat="1" ht="12" outlineLevel="1">
      <c r="A46" s="735"/>
      <c r="B46" s="747"/>
      <c r="C46" s="751" t="s">
        <v>940</v>
      </c>
      <c r="D46" s="750" t="s">
        <v>939</v>
      </c>
      <c r="E46" s="750"/>
      <c r="F46" s="750"/>
      <c r="G46" s="749">
        <v>43111</v>
      </c>
      <c r="H46" s="986">
        <v>31</v>
      </c>
      <c r="I46" s="986">
        <v>195.83</v>
      </c>
      <c r="J46" s="986">
        <v>22.57</v>
      </c>
      <c r="K46" s="986">
        <v>173.26</v>
      </c>
      <c r="L46" s="742"/>
      <c r="M46" s="736"/>
      <c r="O46" s="736"/>
    </row>
    <row r="47" spans="1:23" s="737" customFormat="1" ht="12" outlineLevel="1">
      <c r="A47" s="735"/>
      <c r="B47" s="747"/>
      <c r="C47" s="751" t="s">
        <v>967</v>
      </c>
      <c r="D47" s="750" t="s">
        <v>966</v>
      </c>
      <c r="E47" s="750"/>
      <c r="F47" s="750"/>
      <c r="G47" s="749" t="s">
        <v>963</v>
      </c>
      <c r="H47" s="986">
        <v>31</v>
      </c>
      <c r="I47" s="986">
        <v>156.66999999999999</v>
      </c>
      <c r="J47" s="986">
        <v>17.79</v>
      </c>
      <c r="K47" s="986">
        <v>138.88</v>
      </c>
      <c r="L47" s="742"/>
      <c r="M47" s="736"/>
      <c r="O47" s="736"/>
    </row>
    <row r="48" spans="1:23" s="737" customFormat="1" ht="12" outlineLevel="1">
      <c r="A48" s="735"/>
      <c r="B48" s="747"/>
      <c r="C48" s="751" t="s">
        <v>936</v>
      </c>
      <c r="D48" s="750" t="s">
        <v>935</v>
      </c>
      <c r="E48" s="750"/>
      <c r="F48" s="750"/>
      <c r="G48" s="749" t="s">
        <v>934</v>
      </c>
      <c r="H48" s="986">
        <v>31</v>
      </c>
      <c r="I48" s="986">
        <v>235</v>
      </c>
      <c r="J48" s="986">
        <v>27.09</v>
      </c>
      <c r="K48" s="986">
        <v>207.91</v>
      </c>
      <c r="L48" s="742"/>
      <c r="M48" s="736"/>
      <c r="O48" s="736"/>
    </row>
    <row r="49" spans="1:21" s="737" customFormat="1" ht="12" outlineLevel="1">
      <c r="A49" s="735"/>
      <c r="B49" s="747"/>
      <c r="C49" s="751" t="s">
        <v>973</v>
      </c>
      <c r="D49" s="750" t="s">
        <v>974</v>
      </c>
      <c r="E49" s="750"/>
      <c r="F49" s="750"/>
      <c r="G49" s="749">
        <v>42744</v>
      </c>
      <c r="H49" s="986">
        <v>38.5</v>
      </c>
      <c r="I49" s="986">
        <v>287.5</v>
      </c>
      <c r="J49" s="986">
        <v>37.49</v>
      </c>
      <c r="K49" s="986">
        <v>250.01</v>
      </c>
      <c r="L49" s="742"/>
      <c r="M49" s="736"/>
      <c r="O49" s="736"/>
    </row>
    <row r="50" spans="1:21" s="737" customFormat="1" ht="12" outlineLevel="1">
      <c r="A50" s="735"/>
      <c r="B50" s="747"/>
      <c r="C50" s="751" t="s">
        <v>933</v>
      </c>
      <c r="D50" s="750" t="s">
        <v>932</v>
      </c>
      <c r="E50" s="750"/>
      <c r="F50" s="750"/>
      <c r="G50" s="749">
        <v>42005</v>
      </c>
      <c r="H50" s="986">
        <v>38.5</v>
      </c>
      <c r="I50" s="986">
        <v>287.5</v>
      </c>
      <c r="J50" s="986">
        <v>37.380000000000003</v>
      </c>
      <c r="K50" s="986">
        <v>250.12</v>
      </c>
      <c r="L50" s="742"/>
      <c r="M50" s="736"/>
      <c r="O50" s="736"/>
    </row>
    <row r="51" spans="1:21" s="737" customFormat="1" ht="12" outlineLevel="1">
      <c r="A51" s="735"/>
      <c r="B51" s="747"/>
      <c r="C51" s="751" t="s">
        <v>965</v>
      </c>
      <c r="D51" s="750" t="s">
        <v>964</v>
      </c>
      <c r="E51" s="750"/>
      <c r="F51" s="750"/>
      <c r="G51" s="749" t="s">
        <v>963</v>
      </c>
      <c r="H51" s="986">
        <v>31</v>
      </c>
      <c r="I51" s="986">
        <v>235</v>
      </c>
      <c r="J51" s="986">
        <v>27.56</v>
      </c>
      <c r="K51" s="986">
        <v>207.44</v>
      </c>
      <c r="L51" s="742"/>
      <c r="M51" s="736"/>
      <c r="O51" s="736"/>
    </row>
    <row r="52" spans="1:21" s="737" customFormat="1" ht="12" outlineLevel="1">
      <c r="A52" s="735"/>
      <c r="B52" s="747"/>
      <c r="C52" s="751" t="s">
        <v>985</v>
      </c>
      <c r="D52" s="750" t="s">
        <v>984</v>
      </c>
      <c r="E52" s="750"/>
      <c r="F52" s="750"/>
      <c r="G52" s="749">
        <v>42005</v>
      </c>
      <c r="H52" s="986">
        <v>38.5</v>
      </c>
      <c r="I52" s="986">
        <v>287.5</v>
      </c>
      <c r="J52" s="986">
        <v>37.380000000000003</v>
      </c>
      <c r="K52" s="986">
        <v>250.12</v>
      </c>
      <c r="L52" s="742"/>
      <c r="M52" s="736"/>
      <c r="O52" s="736"/>
    </row>
    <row r="53" spans="1:21" s="737" customFormat="1" ht="12" outlineLevel="1">
      <c r="A53" s="735"/>
      <c r="B53" s="747"/>
      <c r="C53" s="746"/>
      <c r="D53" s="745"/>
      <c r="E53" s="745"/>
      <c r="F53" s="745"/>
      <c r="G53" s="744"/>
      <c r="H53" s="985">
        <f>SUM(H43:H52)</f>
        <v>335.3</v>
      </c>
      <c r="I53" s="985">
        <f>SUM(I43:I52)</f>
        <v>2409.6000000000004</v>
      </c>
      <c r="J53" s="985">
        <f>SUM(J43:J52)</f>
        <v>293.8</v>
      </c>
      <c r="K53" s="985">
        <f>SUM(K43:K52)</f>
        <v>2115.8000000000002</v>
      </c>
      <c r="L53" s="742"/>
      <c r="M53" s="736"/>
      <c r="O53" s="736"/>
    </row>
    <row r="54" spans="1:21" s="737" customFormat="1" ht="12" outlineLevel="1">
      <c r="A54" s="735"/>
      <c r="B54" s="747"/>
      <c r="C54" s="746"/>
      <c r="D54" s="745"/>
      <c r="E54" s="745"/>
      <c r="F54" s="745"/>
      <c r="G54" s="744"/>
      <c r="H54" s="985"/>
      <c r="I54" s="985"/>
      <c r="J54" s="985"/>
      <c r="K54" s="985"/>
      <c r="L54" s="742"/>
      <c r="M54" s="736"/>
      <c r="O54" s="736"/>
    </row>
    <row r="55" spans="1:21" s="737" customFormat="1" ht="12" outlineLevel="1">
      <c r="A55" s="735"/>
      <c r="B55" s="741"/>
      <c r="C55" s="740"/>
      <c r="D55" s="740"/>
      <c r="E55" s="740"/>
      <c r="F55" s="740"/>
      <c r="G55" s="740"/>
      <c r="H55" s="740"/>
      <c r="I55" s="740"/>
      <c r="J55" s="740"/>
      <c r="K55" s="740"/>
      <c r="L55" s="739"/>
      <c r="M55" s="738"/>
      <c r="O55" s="736"/>
    </row>
    <row r="56" spans="1:21" s="737" customFormat="1" ht="12" outlineLevel="1">
      <c r="A56" s="735"/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O56" s="736"/>
      <c r="U56" s="738"/>
    </row>
    <row r="57" spans="1:21" s="737" customFormat="1" ht="12" outlineLevel="1">
      <c r="A57" s="735"/>
      <c r="B57" s="738"/>
      <c r="C57" s="738"/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O57" s="736"/>
    </row>
    <row r="58" spans="1:21" s="737" customFormat="1" ht="12" outlineLevel="1">
      <c r="A58" s="735"/>
      <c r="B58" s="738"/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O58" s="736"/>
    </row>
    <row r="59" spans="1:21" s="737" customFormat="1" ht="12" outlineLevel="1">
      <c r="A59" s="735"/>
      <c r="B59" s="738"/>
      <c r="C59" s="738"/>
      <c r="D59" s="738"/>
      <c r="E59" s="738"/>
      <c r="F59" s="738"/>
      <c r="G59" s="738"/>
      <c r="H59" s="738"/>
      <c r="I59" s="738"/>
      <c r="J59" s="738"/>
      <c r="K59" s="738"/>
      <c r="L59" s="738"/>
      <c r="M59" s="738"/>
      <c r="O59" s="736"/>
    </row>
    <row r="60" spans="1:21" s="737" customFormat="1" outlineLevel="1">
      <c r="A60" s="735"/>
      <c r="B60" s="25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736"/>
    </row>
    <row r="61" spans="1:21" s="737" customFormat="1" outlineLevel="1">
      <c r="A61" s="735"/>
      <c r="B61" s="25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736"/>
    </row>
    <row r="62" spans="1:21">
      <c r="O62" s="736"/>
      <c r="P62" s="737"/>
      <c r="Q62" s="737"/>
      <c r="R62" s="737"/>
      <c r="S62" s="737"/>
      <c r="T62" s="737"/>
    </row>
    <row r="63" spans="1:21">
      <c r="O63" s="736"/>
      <c r="P63" s="736"/>
    </row>
    <row r="64" spans="1:21">
      <c r="O64" s="736"/>
      <c r="P64" s="736"/>
    </row>
    <row r="65" spans="1:16">
      <c r="O65" s="736"/>
      <c r="P65" s="736"/>
    </row>
    <row r="66" spans="1:16">
      <c r="O66" s="736"/>
      <c r="P66" s="736"/>
    </row>
    <row r="67" spans="1:16">
      <c r="A67" s="1"/>
      <c r="B67" s="1"/>
      <c r="O67" s="736"/>
      <c r="P67" s="736"/>
    </row>
    <row r="68" spans="1:16">
      <c r="A68" s="1"/>
      <c r="B68" s="1"/>
      <c r="O68" s="736"/>
      <c r="P68" s="736"/>
    </row>
    <row r="69" spans="1:16">
      <c r="O69" s="736"/>
    </row>
    <row r="70" spans="1:16">
      <c r="O70" s="736"/>
    </row>
  </sheetData>
  <mergeCells count="15">
    <mergeCell ref="G7:H7"/>
    <mergeCell ref="Q1:R1"/>
    <mergeCell ref="H2:I2"/>
    <mergeCell ref="K2:M2"/>
    <mergeCell ref="P2:Q2"/>
    <mergeCell ref="K3:M3"/>
    <mergeCell ref="D36:F36"/>
    <mergeCell ref="K12:M12"/>
    <mergeCell ref="D25:F25"/>
    <mergeCell ref="K26:M26"/>
    <mergeCell ref="D32:F32"/>
    <mergeCell ref="H33:I33"/>
    <mergeCell ref="D35:E35"/>
    <mergeCell ref="H35:I35"/>
    <mergeCell ref="L35:M35"/>
  </mergeCells>
  <conditionalFormatting sqref="G35:H35 L35 E34:J34 M33:N34 J35 E32:G33 C35 E36:G36 I36 F29:F31 M26:N26 I26 G5 F4:F5 S1 L4 I28:I32 F17:F24 I14:I24">
    <cfRule type="cellIs" dxfId="69" priority="8" stopIfTrue="1" operator="equal">
      <formula>0</formula>
    </cfRule>
  </conditionalFormatting>
  <conditionalFormatting sqref="Q34">
    <cfRule type="cellIs" dxfId="68" priority="7" stopIfTrue="1" operator="greaterThanOrEqual">
      <formula>89</formula>
    </cfRule>
  </conditionalFormatting>
  <conditionalFormatting sqref="Q35 R36 R28:R32 R14:R25">
    <cfRule type="cellIs" dxfId="67" priority="6" stopIfTrue="1" operator="greaterThanOrEqual">
      <formula>89</formula>
    </cfRule>
  </conditionalFormatting>
  <conditionalFormatting sqref="M36 M28:M32 M14:M25">
    <cfRule type="cellIs" dxfId="66" priority="5" stopIfTrue="1" operator="equal">
      <formula>0</formula>
    </cfRule>
  </conditionalFormatting>
  <conditionalFormatting sqref="O26 R7 P1">
    <cfRule type="cellIs" dxfId="65" priority="3" stopIfTrue="1" operator="lessThan">
      <formula>0</formula>
    </cfRule>
    <cfRule type="cellIs" dxfId="64" priority="4" stopIfTrue="1" operator="equal">
      <formula>0</formula>
    </cfRule>
  </conditionalFormatting>
  <conditionalFormatting sqref="H32 H36 G17 G28:H31 G23:H23 G18:H18 G14:H15 H16:H17 H19:H22 H24:H25">
    <cfRule type="cellIs" dxfId="63" priority="2" stopIfTrue="1" operator="lessThan">
      <formula>0</formula>
    </cfRule>
  </conditionalFormatting>
  <conditionalFormatting sqref="R26">
    <cfRule type="cellIs" dxfId="62" priority="1" stopIfTrue="1" operator="lessThan">
      <formula>$T$33</formula>
    </cfRule>
  </conditionalFormatting>
  <printOptions horizontalCentered="1" verticalCentered="1"/>
  <pageMargins left="0" right="0" top="0.35433070866141736" bottom="0" header="0.19685039370078741" footer="0"/>
  <pageSetup paperSize="9" scale="83" orientation="landscape" r:id="rId1"/>
  <headerFooter alignWithMargins="0">
    <oddHeader>&amp;C&amp;F &amp;A&amp;R&amp;D &amp;T</oddHeader>
  </headerFooter>
  <ignoredErrors>
    <ignoredError sqref="I23:M23 F8:K9 I10:K10 I18:M18 O18:P18 I19:M19 O19:P19 I20:M20 O20:P20 I21:M21 O21:P21 I22:M22 O22:P22 O23:P23" formula="1"/>
    <ignoredError sqref="C43:C52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workbookViewId="0">
      <selection activeCell="G4" sqref="G4"/>
    </sheetView>
  </sheetViews>
  <sheetFormatPr baseColWidth="10" defaultRowHeight="12.75" outlineLevelRow="1"/>
  <cols>
    <col min="1" max="1" width="3.42578125" style="735" bestFit="1" customWidth="1"/>
    <col min="2" max="2" width="8.28515625" style="252" bestFit="1" customWidth="1"/>
    <col min="3" max="3" width="13.28515625" style="1" customWidth="1"/>
    <col min="4" max="4" width="11.7109375" style="1" customWidth="1"/>
    <col min="5" max="7" width="10.7109375" style="1" customWidth="1"/>
    <col min="8" max="8" width="11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7.7109375" style="1" customWidth="1"/>
    <col min="13" max="13" width="12.140625" style="1" bestFit="1" customWidth="1"/>
    <col min="14" max="14" width="6.42578125" style="1" customWidth="1"/>
    <col min="15" max="15" width="13.140625" style="1" customWidth="1"/>
    <col min="16" max="17" width="9.7109375" style="1" customWidth="1"/>
    <col min="18" max="18" width="13.42578125" style="1" customWidth="1"/>
    <col min="19" max="19" width="17.42578125" style="1" customWidth="1"/>
    <col min="20" max="20" width="10" style="1" customWidth="1"/>
    <col min="21" max="21" width="18.42578125" style="1" bestFit="1" customWidth="1"/>
    <col min="22" max="22" width="8.28515625" style="1" bestFit="1" customWidth="1"/>
    <col min="23" max="23" width="9" style="1" bestFit="1" customWidth="1"/>
    <col min="24" max="24" width="7.5703125" style="1" bestFit="1" customWidth="1"/>
    <col min="25" max="25" width="9" style="1" bestFit="1" customWidth="1"/>
    <col min="26" max="26" width="7.5703125" style="1" bestFit="1" customWidth="1"/>
    <col min="27" max="16384" width="11.42578125" style="1"/>
  </cols>
  <sheetData>
    <row r="1" spans="1:25" s="2" customFormat="1" ht="20.100000000000001" customHeight="1">
      <c r="A1" s="968"/>
      <c r="B1" s="967"/>
      <c r="C1" s="981" t="s">
        <v>929</v>
      </c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5" t="s">
        <v>925</v>
      </c>
      <c r="P1" s="860" t="str">
        <f>DEC2HEX(Q1,5)</f>
        <v>0AB63</v>
      </c>
      <c r="Q1" s="1337">
        <f>2+K2</f>
        <v>43875</v>
      </c>
      <c r="R1" s="1338"/>
      <c r="S1" s="964">
        <f>+Q1</f>
        <v>43875</v>
      </c>
    </row>
    <row r="2" spans="1:25" s="7" customFormat="1" ht="14.25">
      <c r="A2" s="735"/>
      <c r="C2" s="963" t="s">
        <v>988</v>
      </c>
      <c r="D2" s="963"/>
      <c r="E2" s="962"/>
      <c r="G2" s="961" t="s">
        <v>924</v>
      </c>
      <c r="H2" s="1339">
        <v>43867</v>
      </c>
      <c r="I2" s="1339"/>
      <c r="J2" s="960" t="s">
        <v>923</v>
      </c>
      <c r="K2" s="1339">
        <f>6+H2</f>
        <v>43873</v>
      </c>
      <c r="L2" s="1339"/>
      <c r="M2" s="1339"/>
      <c r="N2" s="959" t="s">
        <v>922</v>
      </c>
      <c r="O2" s="958" t="s">
        <v>921</v>
      </c>
      <c r="P2" s="1340">
        <f ca="1">TODAY()</f>
        <v>43895</v>
      </c>
      <c r="Q2" s="1340"/>
      <c r="R2" s="957"/>
      <c r="S2" s="956"/>
    </row>
    <row r="3" spans="1:25" ht="15.75">
      <c r="B3" s="835"/>
      <c r="C3" s="865" t="s">
        <v>920</v>
      </c>
      <c r="D3" s="955"/>
      <c r="E3" s="954"/>
      <c r="F3" s="953"/>
      <c r="G3" s="952"/>
      <c r="H3" s="952"/>
      <c r="I3" s="951"/>
      <c r="J3" s="862" t="s">
        <v>876</v>
      </c>
      <c r="K3" s="1325">
        <f>SUM(F4:F5,M4:M5)</f>
        <v>910.2</v>
      </c>
      <c r="L3" s="1325"/>
      <c r="M3" s="1326"/>
      <c r="N3" s="950">
        <v>4</v>
      </c>
      <c r="O3" s="949" t="s">
        <v>919</v>
      </c>
      <c r="P3" s="939" t="s">
        <v>848</v>
      </c>
      <c r="Q3" s="948"/>
      <c r="R3" s="948"/>
      <c r="S3" s="947"/>
    </row>
    <row r="4" spans="1:25" s="737" customFormat="1" ht="15.75">
      <c r="A4" s="837">
        <v>1</v>
      </c>
      <c r="B4" s="835" t="s">
        <v>918</v>
      </c>
      <c r="C4" s="737" t="s">
        <v>917</v>
      </c>
      <c r="F4" s="946">
        <f>(500/7)*(G4+G4*1/6)</f>
        <v>550</v>
      </c>
      <c r="G4" s="945">
        <v>6.6</v>
      </c>
      <c r="H4" s="835" t="s">
        <v>85</v>
      </c>
      <c r="I4" s="944" t="s">
        <v>916</v>
      </c>
      <c r="J4" s="943"/>
      <c r="K4" s="811">
        <f>+N4*$N$3</f>
        <v>24</v>
      </c>
      <c r="L4" s="942">
        <f>(25*7+20+0)/6*N4</f>
        <v>195</v>
      </c>
      <c r="M4" s="932">
        <f>ROUND(L4+K4,0)</f>
        <v>219</v>
      </c>
      <c r="N4" s="825">
        <v>6</v>
      </c>
      <c r="O4" s="941" t="s">
        <v>915</v>
      </c>
      <c r="P4" s="940" t="s">
        <v>914</v>
      </c>
      <c r="Q4" s="939"/>
      <c r="R4" s="939"/>
      <c r="S4" s="938"/>
    </row>
    <row r="5" spans="1:25" s="737" customFormat="1">
      <c r="A5" s="735"/>
      <c r="B5" s="835" t="s">
        <v>913</v>
      </c>
      <c r="C5" s="937" t="s">
        <v>912</v>
      </c>
      <c r="D5" s="849"/>
      <c r="E5" s="849"/>
      <c r="F5" s="936">
        <f>IF(M10&gt;0,M10,"0.00")</f>
        <v>141.19999999999999</v>
      </c>
      <c r="G5" s="935"/>
      <c r="H5" s="934" t="s">
        <v>911</v>
      </c>
      <c r="I5" s="933"/>
      <c r="K5" s="811"/>
      <c r="L5" s="811"/>
      <c r="M5" s="932"/>
      <c r="N5" s="825"/>
      <c r="O5" s="931" t="s">
        <v>910</v>
      </c>
      <c r="P5" s="930" t="s">
        <v>909</v>
      </c>
      <c r="Q5" s="930"/>
      <c r="R5" s="930"/>
      <c r="S5" s="929"/>
    </row>
    <row r="6" spans="1:25" ht="5.0999999999999996" customHeight="1" thickBot="1">
      <c r="B6" s="835"/>
      <c r="O6" s="928"/>
      <c r="P6" s="928"/>
      <c r="R6" s="150"/>
      <c r="S6" s="150"/>
      <c r="T6" s="150"/>
      <c r="U6" s="150"/>
      <c r="V6" s="150"/>
      <c r="W6" s="150"/>
    </row>
    <row r="7" spans="1:25" ht="15" customHeight="1" outlineLevel="1" thickTop="1" thickBot="1">
      <c r="B7" s="835"/>
      <c r="C7" s="927" t="str">
        <f>CONCATENATE(MID(C5,1,25),"   [ COMEDOR ]" )</f>
        <v xml:space="preserve"> Silvia Tapia de Linares    [ COMEDOR ]</v>
      </c>
      <c r="D7" s="926"/>
      <c r="E7" s="926"/>
      <c r="F7" s="925">
        <f>2.8</f>
        <v>2.8</v>
      </c>
      <c r="G7" s="1335">
        <f>0.5</f>
        <v>0.5</v>
      </c>
      <c r="H7" s="1336"/>
      <c r="I7" s="924" t="s">
        <v>908</v>
      </c>
      <c r="J7" s="923" t="s">
        <v>907</v>
      </c>
      <c r="K7" s="922" t="s">
        <v>906</v>
      </c>
      <c r="L7" s="921" t="s">
        <v>905</v>
      </c>
      <c r="M7" s="920" t="s">
        <v>865</v>
      </c>
      <c r="N7" s="919"/>
      <c r="O7" s="878">
        <v>6</v>
      </c>
      <c r="P7" s="877">
        <v>0</v>
      </c>
      <c r="Q7" s="880">
        <f t="shared" ref="Q7:Q12" si="0">+O7*P7</f>
        <v>0</v>
      </c>
      <c r="R7" s="918" t="str">
        <f>+P1</f>
        <v>0AB63</v>
      </c>
      <c r="S7" s="917" t="str">
        <f>+C2</f>
        <v xml:space="preserve">      Semana Nº 06 - Feb [2d4]</v>
      </c>
      <c r="T7" s="150"/>
      <c r="U7" s="150"/>
      <c r="V7" s="150"/>
    </row>
    <row r="8" spans="1:25" ht="12.95" customHeight="1" outlineLevel="1" thickTop="1" thickBot="1">
      <c r="B8" s="835"/>
      <c r="C8" s="916">
        <f>+H2</f>
        <v>43867</v>
      </c>
      <c r="D8" s="916">
        <f>1+C8</f>
        <v>43868</v>
      </c>
      <c r="E8" s="916">
        <f>1+D8</f>
        <v>43869</v>
      </c>
      <c r="F8" s="915">
        <f>2+E8</f>
        <v>43871</v>
      </c>
      <c r="G8" s="915">
        <f>1+F8</f>
        <v>43872</v>
      </c>
      <c r="H8" s="982">
        <f>1+G8</f>
        <v>43873</v>
      </c>
      <c r="I8" s="896" t="s">
        <v>904</v>
      </c>
      <c r="J8" s="914">
        <f>SUM(C9:H9)*6</f>
        <v>0</v>
      </c>
      <c r="K8" s="905">
        <f>+R12</f>
        <v>71.7</v>
      </c>
      <c r="L8" s="904">
        <f>SUM(C10:H10)*G7</f>
        <v>48</v>
      </c>
      <c r="M8" s="913">
        <f>+M10/1.18</f>
        <v>119.66101694915254</v>
      </c>
      <c r="N8" s="912"/>
      <c r="O8" s="878">
        <v>5.5</v>
      </c>
      <c r="P8" s="877">
        <v>12</v>
      </c>
      <c r="Q8" s="880">
        <f t="shared" si="0"/>
        <v>66</v>
      </c>
      <c r="R8" s="911"/>
      <c r="S8" s="911"/>
      <c r="T8" s="900"/>
      <c r="U8" s="910"/>
      <c r="V8" s="909"/>
    </row>
    <row r="9" spans="1:25" ht="12.95" customHeight="1" outlineLevel="1" thickTop="1" thickBot="1">
      <c r="B9" s="989" t="s">
        <v>903</v>
      </c>
      <c r="C9" s="990">
        <v>0</v>
      </c>
      <c r="D9" s="991">
        <v>0</v>
      </c>
      <c r="E9" s="897">
        <v>0</v>
      </c>
      <c r="F9" s="897">
        <v>0</v>
      </c>
      <c r="G9" s="897">
        <v>0</v>
      </c>
      <c r="H9" s="983">
        <v>0</v>
      </c>
      <c r="I9" s="907">
        <v>18</v>
      </c>
      <c r="J9" s="906">
        <f>+J8*I9/100</f>
        <v>0</v>
      </c>
      <c r="K9" s="905">
        <f>+K8*I9/100</f>
        <v>12.906000000000001</v>
      </c>
      <c r="L9" s="904">
        <f>+L8*I9/100</f>
        <v>8.64</v>
      </c>
      <c r="M9" s="903">
        <f>+M8*0.18</f>
        <v>21.538983050847456</v>
      </c>
      <c r="N9" s="902"/>
      <c r="O9" s="878">
        <v>4</v>
      </c>
      <c r="P9" s="877">
        <v>0</v>
      </c>
      <c r="Q9" s="880">
        <f t="shared" si="0"/>
        <v>0</v>
      </c>
      <c r="R9" s="901"/>
      <c r="S9" s="901"/>
      <c r="T9" s="900"/>
      <c r="U9" s="150"/>
      <c r="V9" s="150"/>
    </row>
    <row r="10" spans="1:25" ht="12.95" customHeight="1" outlineLevel="1" thickBot="1">
      <c r="B10" s="899" t="s">
        <v>902</v>
      </c>
      <c r="C10" s="898">
        <v>18</v>
      </c>
      <c r="D10" s="897">
        <v>18</v>
      </c>
      <c r="E10" s="897">
        <v>14</v>
      </c>
      <c r="F10" s="897">
        <v>16</v>
      </c>
      <c r="G10" s="897">
        <v>16</v>
      </c>
      <c r="H10" s="983">
        <v>14</v>
      </c>
      <c r="I10" s="896" t="s">
        <v>876</v>
      </c>
      <c r="J10" s="895">
        <f>+J9+J8</f>
        <v>0</v>
      </c>
      <c r="K10" s="894">
        <f>+K8+K9</f>
        <v>84.606000000000009</v>
      </c>
      <c r="L10" s="893">
        <f>+L9+L8</f>
        <v>56.64</v>
      </c>
      <c r="M10" s="892">
        <f>ROUND(J10+K10+L10,1)</f>
        <v>141.19999999999999</v>
      </c>
      <c r="N10" s="891"/>
      <c r="O10" s="878">
        <v>2.2000000000000002</v>
      </c>
      <c r="P10" s="877">
        <v>1</v>
      </c>
      <c r="Q10" s="880">
        <f t="shared" si="0"/>
        <v>2.2000000000000002</v>
      </c>
      <c r="R10" s="890"/>
      <c r="S10" s="889"/>
      <c r="T10" s="888"/>
      <c r="U10" s="150"/>
      <c r="V10" s="150"/>
    </row>
    <row r="11" spans="1:25" ht="13.5" outlineLevel="1" thickTop="1">
      <c r="B11" s="835"/>
      <c r="C11" s="887" t="s">
        <v>901</v>
      </c>
      <c r="D11" s="886">
        <f>SUM(C9:H9)</f>
        <v>0</v>
      </c>
      <c r="E11" s="885" t="s">
        <v>900</v>
      </c>
      <c r="F11" s="884">
        <f>+R11</f>
        <v>15</v>
      </c>
      <c r="G11" s="883" t="s">
        <v>899</v>
      </c>
      <c r="H11" s="882">
        <f>SUM(C10:H10)</f>
        <v>96</v>
      </c>
      <c r="J11" s="984" t="str">
        <f>CONCATENATE(P1," ", G11,"  ",H11," + ",E11," ",F11)</f>
        <v>0AB63 Reintg_Almuerzo  96 + Extras  15</v>
      </c>
      <c r="O11" s="881">
        <v>2</v>
      </c>
      <c r="P11" s="877">
        <v>1</v>
      </c>
      <c r="Q11" s="880">
        <f t="shared" si="0"/>
        <v>2</v>
      </c>
      <c r="R11" s="879">
        <f>SUM(P7:P12)</f>
        <v>15</v>
      </c>
    </row>
    <row r="12" spans="1:25" ht="16.5" thickBot="1">
      <c r="B12" s="835"/>
      <c r="C12" s="865" t="s">
        <v>898</v>
      </c>
      <c r="D12" s="863"/>
      <c r="E12" s="863"/>
      <c r="F12" s="863"/>
      <c r="G12" s="863"/>
      <c r="H12" s="863"/>
      <c r="I12" s="863"/>
      <c r="J12" s="862" t="s">
        <v>876</v>
      </c>
      <c r="K12" s="1325">
        <f>SUM(M14:M24)</f>
        <v>1120.6000000000001</v>
      </c>
      <c r="L12" s="1325"/>
      <c r="M12" s="1326"/>
      <c r="N12" s="861"/>
      <c r="O12" s="878">
        <v>1.5</v>
      </c>
      <c r="P12" s="877">
        <v>1</v>
      </c>
      <c r="Q12" s="876">
        <f t="shared" si="0"/>
        <v>1.5</v>
      </c>
      <c r="R12" s="875">
        <f>SUM(Q7:Q12)</f>
        <v>71.7</v>
      </c>
      <c r="S12" s="798"/>
      <c r="T12" s="798"/>
      <c r="U12" s="150"/>
      <c r="V12" s="150"/>
      <c r="W12" s="150"/>
    </row>
    <row r="13" spans="1:25" ht="12" customHeight="1">
      <c r="B13" s="835"/>
      <c r="C13" s="856" t="s">
        <v>874</v>
      </c>
      <c r="E13" s="874" t="s">
        <v>873</v>
      </c>
      <c r="F13" s="854" t="s">
        <v>872</v>
      </c>
      <c r="G13" s="855" t="s">
        <v>871</v>
      </c>
      <c r="H13" s="854" t="s">
        <v>870</v>
      </c>
      <c r="I13" s="854" t="s">
        <v>897</v>
      </c>
      <c r="J13" s="854" t="s">
        <v>868</v>
      </c>
      <c r="K13" s="854" t="s">
        <v>867</v>
      </c>
      <c r="L13" s="854" t="s">
        <v>866</v>
      </c>
      <c r="M13" s="873" t="s">
        <v>865</v>
      </c>
      <c r="N13" s="853" t="s">
        <v>864</v>
      </c>
      <c r="O13" s="872" t="s">
        <v>896</v>
      </c>
      <c r="P13" s="851" t="s">
        <v>863</v>
      </c>
      <c r="Q13" s="851" t="s">
        <v>862</v>
      </c>
      <c r="R13" s="1">
        <f>365*5</f>
        <v>1825</v>
      </c>
      <c r="S13" s="150"/>
      <c r="T13" s="850" t="s">
        <v>861</v>
      </c>
      <c r="U13" s="871" t="s">
        <v>895</v>
      </c>
      <c r="V13" s="150" t="s">
        <v>761</v>
      </c>
      <c r="W13" s="150"/>
    </row>
    <row r="14" spans="1:25" s="737" customFormat="1">
      <c r="A14" s="837">
        <v>2</v>
      </c>
      <c r="B14" s="835" t="s">
        <v>894</v>
      </c>
      <c r="C14" s="849" t="s">
        <v>893</v>
      </c>
      <c r="D14" s="849"/>
      <c r="E14" s="833">
        <f t="shared" ref="E14:E24" si="1">+P14/7</f>
        <v>36.371428571428567</v>
      </c>
      <c r="F14" s="848">
        <f t="shared" ref="F14:F24" si="2">+E14/8</f>
        <v>4.5464285714285708</v>
      </c>
      <c r="G14" s="831"/>
      <c r="H14" s="831">
        <v>28</v>
      </c>
      <c r="I14" s="829">
        <f>(E14*G14)+(E14/6*G14)</f>
        <v>0</v>
      </c>
      <c r="J14" s="828">
        <f t="shared" ref="J14:J24" si="3">+F14*H14</f>
        <v>127.29999999999998</v>
      </c>
      <c r="K14" s="870"/>
      <c r="L14" s="811">
        <f t="shared" ref="L14:L24" si="4">+N14*$N$3</f>
        <v>28</v>
      </c>
      <c r="M14" s="826">
        <f t="shared" ref="M14:M24" si="5">ROUND((L14+K14+J14+I14),1)</f>
        <v>155.30000000000001</v>
      </c>
      <c r="N14" s="847">
        <v>7</v>
      </c>
      <c r="O14" s="824">
        <v>42005</v>
      </c>
      <c r="P14" s="866">
        <f>6*3+7*33.8</f>
        <v>254.59999999999997</v>
      </c>
      <c r="Q14" s="845">
        <f t="shared" ref="Q14:Q24" si="6">+E14*30</f>
        <v>1091.1428571428569</v>
      </c>
      <c r="R14" s="844">
        <f t="shared" ref="R14:R24" si="7">1+$K$2-O14</f>
        <v>1869</v>
      </c>
      <c r="S14" s="843">
        <f t="shared" ref="S14:S31" si="8">+$K$2</f>
        <v>43873</v>
      </c>
      <c r="T14" s="842">
        <f t="shared" ref="T14:T24" si="9">(E14*7-18)/7</f>
        <v>33.799999999999997</v>
      </c>
      <c r="U14" s="841">
        <v>38869</v>
      </c>
      <c r="V14" s="148"/>
      <c r="W14" s="840">
        <f t="shared" ref="W14:W24" si="10">+T14*30</f>
        <v>1013.9999999999999</v>
      </c>
      <c r="X14" s="839">
        <f t="shared" ref="X14:X24" si="11">+W14*0.09</f>
        <v>91.259999999999991</v>
      </c>
      <c r="Y14" s="839">
        <f t="shared" ref="Y14:Y24" si="12">+X14+W14</f>
        <v>1105.2599999999998</v>
      </c>
    </row>
    <row r="15" spans="1:25" s="737" customFormat="1">
      <c r="A15" s="837">
        <v>3</v>
      </c>
      <c r="B15" s="835" t="s">
        <v>892</v>
      </c>
      <c r="C15" s="849" t="s">
        <v>972</v>
      </c>
      <c r="D15" s="216"/>
      <c r="E15" s="833">
        <f t="shared" si="1"/>
        <v>41.071428571428569</v>
      </c>
      <c r="F15" s="848">
        <f t="shared" si="2"/>
        <v>5.1339285714285712</v>
      </c>
      <c r="G15" s="831"/>
      <c r="H15" s="831">
        <v>40</v>
      </c>
      <c r="I15" s="829">
        <f>(E15*G15)+(E15/6*G15)</f>
        <v>0</v>
      </c>
      <c r="J15" s="828">
        <f t="shared" si="3"/>
        <v>205.35714285714283</v>
      </c>
      <c r="K15" s="870"/>
      <c r="L15" s="811">
        <f t="shared" si="4"/>
        <v>28</v>
      </c>
      <c r="M15" s="826">
        <f t="shared" si="5"/>
        <v>233.4</v>
      </c>
      <c r="N15" s="847">
        <v>7</v>
      </c>
      <c r="O15" s="824">
        <v>42979</v>
      </c>
      <c r="P15" s="866">
        <f>6*3+7*38.5</f>
        <v>287.5</v>
      </c>
      <c r="Q15" s="845">
        <f t="shared" si="6"/>
        <v>1232.1428571428571</v>
      </c>
      <c r="R15" s="844">
        <f t="shared" si="7"/>
        <v>895</v>
      </c>
      <c r="S15" s="843">
        <f t="shared" si="8"/>
        <v>43873</v>
      </c>
      <c r="T15" s="842">
        <f t="shared" si="9"/>
        <v>38.5</v>
      </c>
      <c r="U15" s="841">
        <v>38365</v>
      </c>
      <c r="V15" s="148"/>
      <c r="W15" s="840">
        <f t="shared" si="10"/>
        <v>1155</v>
      </c>
      <c r="X15" s="839">
        <f t="shared" si="11"/>
        <v>103.95</v>
      </c>
      <c r="Y15" s="839">
        <f t="shared" si="12"/>
        <v>1258.95</v>
      </c>
    </row>
    <row r="16" spans="1:25" s="737" customFormat="1">
      <c r="A16" s="837">
        <v>4</v>
      </c>
      <c r="B16" s="835" t="s">
        <v>891</v>
      </c>
      <c r="C16" s="849" t="s">
        <v>983</v>
      </c>
      <c r="D16" s="849"/>
      <c r="E16" s="833">
        <f t="shared" si="1"/>
        <v>41.071428571428569</v>
      </c>
      <c r="F16" s="848">
        <f t="shared" si="2"/>
        <v>5.1339285714285712</v>
      </c>
      <c r="G16" s="868"/>
      <c r="H16" s="831">
        <v>3</v>
      </c>
      <c r="I16" s="829">
        <f>(E16*G16)+(E16/6*G16)</f>
        <v>0</v>
      </c>
      <c r="J16" s="828">
        <f t="shared" si="3"/>
        <v>15.401785714285714</v>
      </c>
      <c r="K16" s="869">
        <f>(20+50)/6*(6)</f>
        <v>70</v>
      </c>
      <c r="L16" s="811">
        <f t="shared" si="4"/>
        <v>24</v>
      </c>
      <c r="M16" s="826">
        <f t="shared" si="5"/>
        <v>109.4</v>
      </c>
      <c r="N16" s="847">
        <v>6</v>
      </c>
      <c r="O16" s="824">
        <v>42005</v>
      </c>
      <c r="P16" s="866">
        <f>6*3+7*38.5</f>
        <v>287.5</v>
      </c>
      <c r="Q16" s="845">
        <f t="shared" si="6"/>
        <v>1232.1428571428571</v>
      </c>
      <c r="R16" s="844">
        <f t="shared" si="7"/>
        <v>1869</v>
      </c>
      <c r="S16" s="843">
        <f t="shared" si="8"/>
        <v>43873</v>
      </c>
      <c r="T16" s="842">
        <f t="shared" si="9"/>
        <v>38.5</v>
      </c>
      <c r="U16" s="841">
        <v>39163</v>
      </c>
      <c r="V16" s="148"/>
      <c r="W16" s="840">
        <f t="shared" si="10"/>
        <v>1155</v>
      </c>
      <c r="X16" s="839">
        <f t="shared" si="11"/>
        <v>103.95</v>
      </c>
      <c r="Y16" s="839">
        <f t="shared" si="12"/>
        <v>1258.95</v>
      </c>
    </row>
    <row r="17" spans="1:26" s="737" customFormat="1">
      <c r="A17" s="837">
        <v>5</v>
      </c>
      <c r="B17" s="835" t="s">
        <v>890</v>
      </c>
      <c r="C17" s="849" t="s">
        <v>889</v>
      </c>
      <c r="D17" s="849"/>
      <c r="E17" s="833">
        <f t="shared" si="1"/>
        <v>41.071428571428569</v>
      </c>
      <c r="F17" s="832">
        <f t="shared" si="2"/>
        <v>5.1339285714285712</v>
      </c>
      <c r="G17" s="831"/>
      <c r="H17" s="831">
        <v>3</v>
      </c>
      <c r="I17" s="829">
        <f>(E17*G17)+(E17/6*G17)</f>
        <v>0</v>
      </c>
      <c r="J17" s="828">
        <f t="shared" si="3"/>
        <v>15.401785714285714</v>
      </c>
      <c r="K17" s="867">
        <f>(50+35.83)/6*(N17)</f>
        <v>85.83</v>
      </c>
      <c r="L17" s="811">
        <f t="shared" si="4"/>
        <v>24</v>
      </c>
      <c r="M17" s="826">
        <f t="shared" si="5"/>
        <v>125.2</v>
      </c>
      <c r="N17" s="847">
        <v>6</v>
      </c>
      <c r="O17" s="824">
        <v>42005</v>
      </c>
      <c r="P17" s="866">
        <f>6*3+7*(38.5)</f>
        <v>287.5</v>
      </c>
      <c r="Q17" s="845">
        <f t="shared" si="6"/>
        <v>1232.1428571428571</v>
      </c>
      <c r="R17" s="844">
        <f t="shared" si="7"/>
        <v>1869</v>
      </c>
      <c r="S17" s="843">
        <f t="shared" si="8"/>
        <v>43873</v>
      </c>
      <c r="T17" s="842">
        <f t="shared" si="9"/>
        <v>38.5</v>
      </c>
      <c r="U17" s="841">
        <v>40577</v>
      </c>
      <c r="V17" s="148"/>
      <c r="W17" s="840">
        <f t="shared" si="10"/>
        <v>1155</v>
      </c>
      <c r="X17" s="839">
        <f t="shared" si="11"/>
        <v>103.95</v>
      </c>
      <c r="Y17" s="839">
        <f t="shared" si="12"/>
        <v>1258.95</v>
      </c>
    </row>
    <row r="18" spans="1:26" s="814" customFormat="1">
      <c r="A18" s="837">
        <v>6</v>
      </c>
      <c r="B18" s="835" t="s">
        <v>859</v>
      </c>
      <c r="C18" s="737" t="s">
        <v>858</v>
      </c>
      <c r="D18" s="834"/>
      <c r="E18" s="833">
        <v>31</v>
      </c>
      <c r="F18" s="832">
        <f>+E18/8</f>
        <v>3.875</v>
      </c>
      <c r="G18" s="831"/>
      <c r="H18" s="830">
        <v>4</v>
      </c>
      <c r="I18" s="829">
        <f>+G18*E18</f>
        <v>0</v>
      </c>
      <c r="J18" s="828">
        <f>+F18*H18</f>
        <v>15.5</v>
      </c>
      <c r="K18" s="827"/>
      <c r="L18" s="811">
        <f>+N18*$N$3</f>
        <v>24</v>
      </c>
      <c r="M18" s="826">
        <f>ROUND(SUM(I18:L18),1)</f>
        <v>39.5</v>
      </c>
      <c r="N18" s="825">
        <v>6</v>
      </c>
      <c r="O18" s="824">
        <v>43647</v>
      </c>
      <c r="P18" s="823">
        <f>+E18*6</f>
        <v>186</v>
      </c>
      <c r="Q18" s="822">
        <f>+E18*30</f>
        <v>930</v>
      </c>
      <c r="R18" s="821">
        <f>1+$K$2-O18</f>
        <v>227</v>
      </c>
      <c r="S18" s="820">
        <f t="shared" si="8"/>
        <v>43873</v>
      </c>
      <c r="T18" s="819">
        <f>(E18*7-18)/7</f>
        <v>28.428571428571427</v>
      </c>
      <c r="U18" s="818"/>
      <c r="V18" s="817"/>
      <c r="W18" s="816">
        <f>+T18*30</f>
        <v>852.85714285714278</v>
      </c>
      <c r="X18" s="815">
        <f>+W18*0.09</f>
        <v>76.757142857142853</v>
      </c>
      <c r="Y18" s="815">
        <f>+X18+W18</f>
        <v>929.61428571428564</v>
      </c>
    </row>
    <row r="19" spans="1:26" s="737" customFormat="1">
      <c r="A19" s="836">
        <v>7</v>
      </c>
      <c r="B19" s="835" t="s">
        <v>888</v>
      </c>
      <c r="C19" s="737" t="s">
        <v>989</v>
      </c>
      <c r="D19" s="834"/>
      <c r="E19" s="833">
        <f t="shared" si="1"/>
        <v>31.000028571428572</v>
      </c>
      <c r="F19" s="832">
        <f t="shared" si="2"/>
        <v>3.8750035714285715</v>
      </c>
      <c r="G19" s="868">
        <v>6</v>
      </c>
      <c r="H19" s="831">
        <v>-1</v>
      </c>
      <c r="I19" s="829">
        <f t="shared" ref="I19:I24" si="13">(E19*G19)+(E19/6*G19)</f>
        <v>217.00020000000001</v>
      </c>
      <c r="J19" s="828">
        <f t="shared" si="3"/>
        <v>-3.8750035714285715</v>
      </c>
      <c r="K19" s="867"/>
      <c r="L19" s="811">
        <f t="shared" si="4"/>
        <v>24</v>
      </c>
      <c r="M19" s="826">
        <f t="shared" si="5"/>
        <v>237.1</v>
      </c>
      <c r="N19" s="847">
        <v>6</v>
      </c>
      <c r="O19" s="824">
        <v>43405</v>
      </c>
      <c r="P19" s="866">
        <f>6*3+7*(28.4286)</f>
        <v>217.00020000000001</v>
      </c>
      <c r="Q19" s="845">
        <f t="shared" si="6"/>
        <v>930.00085714285717</v>
      </c>
      <c r="R19" s="844">
        <f t="shared" si="7"/>
        <v>469</v>
      </c>
      <c r="S19" s="843">
        <f t="shared" si="8"/>
        <v>43873</v>
      </c>
      <c r="T19" s="842">
        <f t="shared" si="9"/>
        <v>28.428599999999999</v>
      </c>
      <c r="U19" s="841"/>
      <c r="V19" s="148"/>
      <c r="W19" s="840">
        <f t="shared" si="10"/>
        <v>852.85799999999995</v>
      </c>
      <c r="X19" s="839">
        <f t="shared" si="11"/>
        <v>76.75721999999999</v>
      </c>
      <c r="Y19" s="839">
        <f t="shared" si="12"/>
        <v>929.61521999999991</v>
      </c>
    </row>
    <row r="20" spans="1:26" s="737" customFormat="1">
      <c r="A20" s="836">
        <v>8</v>
      </c>
      <c r="B20" s="835" t="s">
        <v>886</v>
      </c>
      <c r="C20" s="737" t="s">
        <v>885</v>
      </c>
      <c r="D20" s="834"/>
      <c r="E20" s="833">
        <f t="shared" si="1"/>
        <v>31.000028571428572</v>
      </c>
      <c r="F20" s="832">
        <f t="shared" si="2"/>
        <v>3.8750035714285715</v>
      </c>
      <c r="G20" s="868"/>
      <c r="H20" s="831">
        <v>14</v>
      </c>
      <c r="I20" s="829">
        <f t="shared" si="13"/>
        <v>0</v>
      </c>
      <c r="J20" s="828">
        <f t="shared" si="3"/>
        <v>54.250050000000002</v>
      </c>
      <c r="K20" s="867"/>
      <c r="L20" s="811">
        <f t="shared" si="4"/>
        <v>24</v>
      </c>
      <c r="M20" s="826">
        <f t="shared" si="5"/>
        <v>78.3</v>
      </c>
      <c r="N20" s="847">
        <v>6</v>
      </c>
      <c r="O20" s="824">
        <v>43405</v>
      </c>
      <c r="P20" s="866">
        <f>6*3+7*(28.4286)</f>
        <v>217.00020000000001</v>
      </c>
      <c r="Q20" s="845">
        <f t="shared" si="6"/>
        <v>930.00085714285717</v>
      </c>
      <c r="R20" s="844">
        <f t="shared" si="7"/>
        <v>469</v>
      </c>
      <c r="S20" s="843">
        <f t="shared" si="8"/>
        <v>43873</v>
      </c>
      <c r="T20" s="842">
        <f t="shared" si="9"/>
        <v>28.428599999999999</v>
      </c>
      <c r="U20" s="841"/>
      <c r="V20" s="148"/>
      <c r="W20" s="840">
        <f t="shared" si="10"/>
        <v>852.85799999999995</v>
      </c>
      <c r="X20" s="839">
        <f t="shared" si="11"/>
        <v>76.75721999999999</v>
      </c>
      <c r="Y20" s="839">
        <f t="shared" si="12"/>
        <v>929.61521999999991</v>
      </c>
    </row>
    <row r="21" spans="1:26" s="737" customFormat="1">
      <c r="A21" s="836">
        <v>9</v>
      </c>
      <c r="B21" s="835" t="s">
        <v>884</v>
      </c>
      <c r="C21" s="737" t="s">
        <v>883</v>
      </c>
      <c r="D21" s="834"/>
      <c r="E21" s="833">
        <f t="shared" si="1"/>
        <v>31.000028571428572</v>
      </c>
      <c r="F21" s="832">
        <f t="shared" si="2"/>
        <v>3.8750035714285715</v>
      </c>
      <c r="G21" s="868"/>
      <c r="H21" s="831">
        <v>0</v>
      </c>
      <c r="I21" s="829">
        <f t="shared" si="13"/>
        <v>0</v>
      </c>
      <c r="J21" s="828">
        <f t="shared" si="3"/>
        <v>0</v>
      </c>
      <c r="K21" s="867"/>
      <c r="L21" s="811">
        <f t="shared" si="4"/>
        <v>24</v>
      </c>
      <c r="M21" s="826">
        <f t="shared" si="5"/>
        <v>24</v>
      </c>
      <c r="N21" s="847">
        <v>6</v>
      </c>
      <c r="O21" s="824">
        <v>43617</v>
      </c>
      <c r="P21" s="866">
        <f>6*3+7*(28.4286)</f>
        <v>217.00020000000001</v>
      </c>
      <c r="Q21" s="845">
        <f t="shared" si="6"/>
        <v>930.00085714285717</v>
      </c>
      <c r="R21" s="844">
        <f t="shared" si="7"/>
        <v>257</v>
      </c>
      <c r="S21" s="843">
        <f t="shared" si="8"/>
        <v>43873</v>
      </c>
      <c r="T21" s="842">
        <f t="shared" si="9"/>
        <v>28.428599999999999</v>
      </c>
      <c r="U21" s="841"/>
      <c r="V21" s="148"/>
      <c r="W21" s="840">
        <f t="shared" si="10"/>
        <v>852.85799999999995</v>
      </c>
      <c r="X21" s="839">
        <f t="shared" si="11"/>
        <v>76.75721999999999</v>
      </c>
      <c r="Y21" s="839">
        <f t="shared" si="12"/>
        <v>929.61521999999991</v>
      </c>
    </row>
    <row r="22" spans="1:26" s="737" customFormat="1">
      <c r="A22" s="836">
        <v>10</v>
      </c>
      <c r="B22" s="835" t="s">
        <v>882</v>
      </c>
      <c r="C22" s="737" t="s">
        <v>881</v>
      </c>
      <c r="D22" s="834"/>
      <c r="E22" s="833">
        <f t="shared" si="1"/>
        <v>31.000028571428572</v>
      </c>
      <c r="F22" s="832">
        <f t="shared" si="2"/>
        <v>3.8750035714285715</v>
      </c>
      <c r="G22" s="868"/>
      <c r="H22" s="831">
        <v>17</v>
      </c>
      <c r="I22" s="829">
        <f t="shared" si="13"/>
        <v>0</v>
      </c>
      <c r="J22" s="828">
        <f t="shared" si="3"/>
        <v>65.875060714285723</v>
      </c>
      <c r="K22" s="867"/>
      <c r="L22" s="811">
        <f t="shared" si="4"/>
        <v>20</v>
      </c>
      <c r="M22" s="826">
        <f t="shared" si="5"/>
        <v>85.9</v>
      </c>
      <c r="N22" s="847">
        <v>5</v>
      </c>
      <c r="O22" s="824">
        <v>43617</v>
      </c>
      <c r="P22" s="866">
        <f>6*3+7*(28.4286)</f>
        <v>217.00020000000001</v>
      </c>
      <c r="Q22" s="845">
        <f t="shared" si="6"/>
        <v>930.00085714285717</v>
      </c>
      <c r="R22" s="844">
        <f t="shared" si="7"/>
        <v>257</v>
      </c>
      <c r="S22" s="843">
        <f t="shared" si="8"/>
        <v>43873</v>
      </c>
      <c r="T22" s="842">
        <f t="shared" si="9"/>
        <v>28.428599999999999</v>
      </c>
      <c r="U22" s="841"/>
      <c r="V22" s="148"/>
      <c r="W22" s="840">
        <f t="shared" si="10"/>
        <v>852.85799999999995</v>
      </c>
      <c r="X22" s="839">
        <f t="shared" si="11"/>
        <v>76.75721999999999</v>
      </c>
      <c r="Y22" s="839">
        <f t="shared" si="12"/>
        <v>929.61521999999991</v>
      </c>
    </row>
    <row r="23" spans="1:26" s="814" customFormat="1">
      <c r="A23" s="836">
        <v>11</v>
      </c>
      <c r="B23" s="835" t="s">
        <v>857</v>
      </c>
      <c r="C23" s="737" t="s">
        <v>856</v>
      </c>
      <c r="D23" s="834"/>
      <c r="E23" s="833">
        <v>31</v>
      </c>
      <c r="F23" s="832">
        <f>+E23/8</f>
        <v>3.875</v>
      </c>
      <c r="G23" s="831"/>
      <c r="H23" s="830">
        <v>1</v>
      </c>
      <c r="I23" s="829">
        <f>+G23*E23</f>
        <v>0</v>
      </c>
      <c r="J23" s="828">
        <f>+F23*H23</f>
        <v>3.875</v>
      </c>
      <c r="K23" s="827"/>
      <c r="L23" s="811">
        <f>+N23*$N$3</f>
        <v>24</v>
      </c>
      <c r="M23" s="826">
        <f>ROUND(SUM(I23:L23),1)</f>
        <v>27.9</v>
      </c>
      <c r="N23" s="825">
        <v>6</v>
      </c>
      <c r="O23" s="824">
        <v>43649</v>
      </c>
      <c r="P23" s="823">
        <f>+E23*6</f>
        <v>186</v>
      </c>
      <c r="Q23" s="822">
        <f>+E23*30</f>
        <v>930</v>
      </c>
      <c r="R23" s="821">
        <f>1+$K$2-O23</f>
        <v>225</v>
      </c>
      <c r="S23" s="820">
        <f t="shared" si="8"/>
        <v>43873</v>
      </c>
      <c r="T23" s="819">
        <f>(E23*7-18)/7</f>
        <v>28.428571428571427</v>
      </c>
      <c r="U23" s="818"/>
      <c r="V23" s="817"/>
      <c r="W23" s="816">
        <f>+T23*30</f>
        <v>852.85714285714278</v>
      </c>
      <c r="X23" s="815">
        <f>+W23*0.09</f>
        <v>76.757142857142853</v>
      </c>
      <c r="Y23" s="815">
        <f>+X23+W23</f>
        <v>929.61428571428564</v>
      </c>
    </row>
    <row r="24" spans="1:26" s="737" customFormat="1">
      <c r="A24" s="836">
        <v>12</v>
      </c>
      <c r="B24" s="835" t="s">
        <v>880</v>
      </c>
      <c r="C24" s="737" t="s">
        <v>879</v>
      </c>
      <c r="D24" s="834"/>
      <c r="E24" s="833">
        <f t="shared" si="1"/>
        <v>31.000028571428572</v>
      </c>
      <c r="F24" s="832">
        <f t="shared" si="2"/>
        <v>3.8750035714285715</v>
      </c>
      <c r="G24" s="868"/>
      <c r="H24" s="831">
        <v>-5</v>
      </c>
      <c r="I24" s="829">
        <f t="shared" si="13"/>
        <v>0</v>
      </c>
      <c r="J24" s="828">
        <f t="shared" si="3"/>
        <v>-19.375017857142858</v>
      </c>
      <c r="K24" s="867"/>
      <c r="L24" s="811">
        <f t="shared" si="4"/>
        <v>24</v>
      </c>
      <c r="M24" s="826">
        <f t="shared" si="5"/>
        <v>4.5999999999999996</v>
      </c>
      <c r="N24" s="825">
        <v>6</v>
      </c>
      <c r="O24" s="824">
        <v>43783</v>
      </c>
      <c r="P24" s="866">
        <f>6*3+7*(28.4286)</f>
        <v>217.00020000000001</v>
      </c>
      <c r="Q24" s="845">
        <f t="shared" si="6"/>
        <v>930.00085714285717</v>
      </c>
      <c r="R24" s="844">
        <f t="shared" si="7"/>
        <v>91</v>
      </c>
      <c r="S24" s="843">
        <f t="shared" si="8"/>
        <v>43873</v>
      </c>
      <c r="T24" s="842">
        <f t="shared" si="9"/>
        <v>28.428599999999999</v>
      </c>
      <c r="U24" s="841"/>
      <c r="V24" s="148"/>
      <c r="W24" s="840">
        <f t="shared" si="10"/>
        <v>852.85799999999995</v>
      </c>
      <c r="X24" s="839">
        <f t="shared" si="11"/>
        <v>76.75721999999999</v>
      </c>
      <c r="Y24" s="839">
        <f t="shared" si="12"/>
        <v>929.61521999999991</v>
      </c>
    </row>
    <row r="25" spans="1:26" s="781" customFormat="1" ht="9" customHeight="1">
      <c r="A25" s="797"/>
      <c r="B25" s="796"/>
      <c r="C25" s="795"/>
      <c r="D25" s="1324" t="s">
        <v>878</v>
      </c>
      <c r="E25" s="1324"/>
      <c r="F25" s="1324"/>
      <c r="G25" s="794"/>
      <c r="H25" s="793">
        <f>SUM(H14:H24)</f>
        <v>104</v>
      </c>
      <c r="I25" s="792">
        <f>SUM(I14:I17)</f>
        <v>0</v>
      </c>
      <c r="J25" s="792">
        <f>SUM(J14:J17)</f>
        <v>363.46071428571429</v>
      </c>
      <c r="K25" s="792">
        <f>SUM(K14:K17)</f>
        <v>155.82999999999998</v>
      </c>
      <c r="L25" s="792">
        <f>SUM(L14:L17)</f>
        <v>104</v>
      </c>
      <c r="M25" s="791"/>
      <c r="N25" s="790"/>
      <c r="O25" s="789"/>
      <c r="P25" s="788">
        <f>SUM(P14:P17)</f>
        <v>1117.0999999999999</v>
      </c>
      <c r="Q25" s="788">
        <f>SUM(Q14:Q17)</f>
        <v>4787.5714285714275</v>
      </c>
      <c r="R25" s="787"/>
      <c r="S25" s="786"/>
      <c r="T25" s="785"/>
      <c r="U25" s="784"/>
      <c r="V25" s="783"/>
      <c r="W25" s="782"/>
    </row>
    <row r="26" spans="1:26" ht="15.75">
      <c r="B26" s="808"/>
      <c r="C26" s="865" t="s">
        <v>877</v>
      </c>
      <c r="D26" s="863"/>
      <c r="E26" s="863"/>
      <c r="F26" s="863"/>
      <c r="G26" s="864"/>
      <c r="H26" s="863"/>
      <c r="I26" s="863"/>
      <c r="J26" s="862" t="s">
        <v>876</v>
      </c>
      <c r="K26" s="1325">
        <f>SUM(M28:M31)</f>
        <v>701.7</v>
      </c>
      <c r="L26" s="1325"/>
      <c r="M26" s="1326"/>
      <c r="N26" s="861"/>
      <c r="O26" s="860" t="str">
        <f>+P1</f>
        <v>0AB63</v>
      </c>
      <c r="P26" s="859" t="s">
        <v>875</v>
      </c>
      <c r="Q26" s="858">
        <v>750</v>
      </c>
      <c r="S26" s="805"/>
      <c r="T26" s="804"/>
      <c r="U26" s="803"/>
      <c r="W26" s="857"/>
    </row>
    <row r="27" spans="1:26" ht="12" customHeight="1">
      <c r="B27" s="808"/>
      <c r="C27" s="856" t="s">
        <v>874</v>
      </c>
      <c r="E27" s="854" t="s">
        <v>873</v>
      </c>
      <c r="F27" s="854" t="s">
        <v>872</v>
      </c>
      <c r="G27" s="855" t="s">
        <v>871</v>
      </c>
      <c r="H27" s="854" t="s">
        <v>870</v>
      </c>
      <c r="I27" s="854" t="s">
        <v>869</v>
      </c>
      <c r="J27" s="854" t="s">
        <v>868</v>
      </c>
      <c r="K27" s="854" t="s">
        <v>867</v>
      </c>
      <c r="L27" s="854" t="s">
        <v>866</v>
      </c>
      <c r="M27" s="854" t="s">
        <v>865</v>
      </c>
      <c r="N27" s="853" t="s">
        <v>864</v>
      </c>
      <c r="P27" s="852" t="s">
        <v>863</v>
      </c>
      <c r="Q27" s="851" t="s">
        <v>862</v>
      </c>
      <c r="S27" s="805"/>
      <c r="T27" s="850" t="s">
        <v>861</v>
      </c>
      <c r="U27" s="803"/>
    </row>
    <row r="28" spans="1:26" s="737" customFormat="1">
      <c r="A28" s="837">
        <v>13</v>
      </c>
      <c r="B28" s="835" t="s">
        <v>860</v>
      </c>
      <c r="C28" s="849" t="s">
        <v>534</v>
      </c>
      <c r="D28" s="849"/>
      <c r="E28" s="833">
        <f>+Q28/30</f>
        <v>43.466666666666661</v>
      </c>
      <c r="F28" s="848">
        <f t="shared" ref="F28:F31" si="14">+E28/8</f>
        <v>5.4333333333333327</v>
      </c>
      <c r="G28" s="831">
        <v>5</v>
      </c>
      <c r="H28" s="831">
        <v>0</v>
      </c>
      <c r="I28" s="829">
        <f>(E28*G28)+(E28/6*G28)</f>
        <v>253.55555555555554</v>
      </c>
      <c r="J28" s="828">
        <f>+F28*H28</f>
        <v>0</v>
      </c>
      <c r="K28" s="827"/>
      <c r="L28" s="811">
        <f>+N28*$N$3</f>
        <v>20</v>
      </c>
      <c r="M28" s="826">
        <f>ROUND((L28+K28+J28+I28),1)</f>
        <v>273.60000000000002</v>
      </c>
      <c r="N28" s="847">
        <v>5</v>
      </c>
      <c r="O28" s="824">
        <v>43307</v>
      </c>
      <c r="P28" s="846">
        <f>(1400-96)/30*7</f>
        <v>304.26666666666665</v>
      </c>
      <c r="Q28" s="845">
        <f>+P28/7*30</f>
        <v>1303.9999999999998</v>
      </c>
      <c r="R28" s="844">
        <f t="shared" ref="R28:R31" si="15">1+$K$2-O28</f>
        <v>567</v>
      </c>
      <c r="S28" s="843">
        <f t="shared" si="8"/>
        <v>43873</v>
      </c>
      <c r="T28" s="842">
        <f t="shared" ref="T28:T31" si="16">(E28*7-18)/7</f>
        <v>40.895238095238092</v>
      </c>
      <c r="U28" s="841">
        <v>38365</v>
      </c>
      <c r="V28" s="148"/>
      <c r="W28" s="840">
        <f t="shared" ref="W28:W31" si="17">+T28*30</f>
        <v>1226.8571428571427</v>
      </c>
      <c r="X28" s="839">
        <f t="shared" ref="X28:X31" si="18">+W28*0.09</f>
        <v>110.41714285714284</v>
      </c>
      <c r="Y28" s="839">
        <f t="shared" ref="Y28:Y31" si="19">+X28+W28</f>
        <v>1337.2742857142855</v>
      </c>
      <c r="Z28" s="838">
        <f>6*3+7*38.5</f>
        <v>287.5</v>
      </c>
    </row>
    <row r="29" spans="1:26" s="814" customFormat="1">
      <c r="A29" s="836">
        <v>14</v>
      </c>
      <c r="B29" s="835" t="s">
        <v>855</v>
      </c>
      <c r="C29" s="737" t="s">
        <v>854</v>
      </c>
      <c r="D29" s="834"/>
      <c r="E29" s="833">
        <v>31</v>
      </c>
      <c r="F29" s="832">
        <f t="shared" si="14"/>
        <v>3.875</v>
      </c>
      <c r="G29" s="831">
        <v>6</v>
      </c>
      <c r="H29" s="830">
        <v>-1</v>
      </c>
      <c r="I29" s="829">
        <f>+G29*E29</f>
        <v>186</v>
      </c>
      <c r="J29" s="828">
        <f>+F29*H29</f>
        <v>-3.875</v>
      </c>
      <c r="K29" s="827"/>
      <c r="L29" s="811">
        <f>+N29*$N$3</f>
        <v>24</v>
      </c>
      <c r="M29" s="826">
        <f>ROUND(SUM(I29:L29),1)</f>
        <v>206.1</v>
      </c>
      <c r="N29" s="825">
        <v>6</v>
      </c>
      <c r="O29" s="824">
        <v>43776</v>
      </c>
      <c r="P29" s="823">
        <f>+E29*6</f>
        <v>186</v>
      </c>
      <c r="Q29" s="822">
        <f>+E29*30</f>
        <v>930</v>
      </c>
      <c r="R29" s="821">
        <f t="shared" si="15"/>
        <v>98</v>
      </c>
      <c r="S29" s="820">
        <f t="shared" si="8"/>
        <v>43873</v>
      </c>
      <c r="T29" s="819">
        <f t="shared" si="16"/>
        <v>28.428571428571427</v>
      </c>
      <c r="U29" s="818"/>
      <c r="V29" s="817"/>
      <c r="W29" s="816">
        <f t="shared" si="17"/>
        <v>852.85714285714278</v>
      </c>
      <c r="X29" s="815">
        <f t="shared" si="18"/>
        <v>76.757142857142853</v>
      </c>
      <c r="Y29" s="815">
        <f t="shared" si="19"/>
        <v>929.61428571428564</v>
      </c>
    </row>
    <row r="30" spans="1:26" s="814" customFormat="1">
      <c r="A30" s="992" t="s">
        <v>959</v>
      </c>
      <c r="B30" s="835" t="s">
        <v>956</v>
      </c>
      <c r="C30" s="737" t="s">
        <v>957</v>
      </c>
      <c r="D30" s="834"/>
      <c r="E30" s="833">
        <v>33</v>
      </c>
      <c r="F30" s="832">
        <f t="shared" si="14"/>
        <v>4.125</v>
      </c>
      <c r="G30" s="831">
        <v>6</v>
      </c>
      <c r="H30" s="830">
        <v>0</v>
      </c>
      <c r="I30" s="829">
        <f>+G30*E30</f>
        <v>198</v>
      </c>
      <c r="J30" s="828">
        <f>+F30*H30</f>
        <v>0</v>
      </c>
      <c r="K30" s="827"/>
      <c r="L30" s="811">
        <f>+N30*$N$3</f>
        <v>24</v>
      </c>
      <c r="M30" s="826">
        <f>ROUND(SUM(I30:L30),1)</f>
        <v>222</v>
      </c>
      <c r="N30" s="825">
        <v>6</v>
      </c>
      <c r="O30" s="824">
        <v>43851</v>
      </c>
      <c r="P30" s="823">
        <f>+E30*6</f>
        <v>198</v>
      </c>
      <c r="Q30" s="822">
        <f>+E30*30</f>
        <v>990</v>
      </c>
      <c r="R30" s="821">
        <f t="shared" si="15"/>
        <v>23</v>
      </c>
      <c r="S30" s="820">
        <f t="shared" si="8"/>
        <v>43873</v>
      </c>
      <c r="T30" s="819">
        <f t="shared" si="16"/>
        <v>30.428571428571427</v>
      </c>
      <c r="U30" s="818"/>
      <c r="V30" s="817"/>
      <c r="W30" s="816">
        <f t="shared" si="17"/>
        <v>912.85714285714278</v>
      </c>
      <c r="X30" s="815">
        <f t="shared" si="18"/>
        <v>82.157142857142844</v>
      </c>
      <c r="Y30" s="815">
        <f t="shared" si="19"/>
        <v>995.01428571428562</v>
      </c>
    </row>
    <row r="31" spans="1:26" s="814" customFormat="1">
      <c r="A31" s="797"/>
      <c r="B31" s="835"/>
      <c r="C31" s="737"/>
      <c r="D31" s="834"/>
      <c r="E31" s="993">
        <v>31</v>
      </c>
      <c r="F31" s="994">
        <f t="shared" si="14"/>
        <v>3.875</v>
      </c>
      <c r="G31" s="995"/>
      <c r="H31" s="830"/>
      <c r="I31" s="829">
        <f t="shared" ref="I31" si="20">+G31*E31</f>
        <v>0</v>
      </c>
      <c r="J31" s="828">
        <f t="shared" ref="J31" si="21">+F31*H31</f>
        <v>0</v>
      </c>
      <c r="K31" s="827"/>
      <c r="L31" s="811">
        <f t="shared" ref="L31" si="22">+N31*$N$3</f>
        <v>0</v>
      </c>
      <c r="M31" s="826">
        <f t="shared" ref="M31" si="23">ROUND(SUM(I31:L31),1)</f>
        <v>0</v>
      </c>
      <c r="N31" s="995"/>
      <c r="O31" s="824">
        <v>43851</v>
      </c>
      <c r="P31" s="823">
        <f>+E31*6</f>
        <v>186</v>
      </c>
      <c r="Q31" s="822">
        <f>+E31*30</f>
        <v>930</v>
      </c>
      <c r="R31" s="821">
        <f t="shared" si="15"/>
        <v>23</v>
      </c>
      <c r="S31" s="820">
        <f t="shared" si="8"/>
        <v>43873</v>
      </c>
      <c r="T31" s="819">
        <f t="shared" si="16"/>
        <v>28.428571428571427</v>
      </c>
      <c r="U31" s="818"/>
      <c r="V31" s="817"/>
      <c r="W31" s="816">
        <f t="shared" si="17"/>
        <v>852.85714285714278</v>
      </c>
      <c r="X31" s="815">
        <f t="shared" si="18"/>
        <v>76.757142857142853</v>
      </c>
      <c r="Y31" s="815">
        <f t="shared" si="19"/>
        <v>929.61428571428564</v>
      </c>
    </row>
    <row r="32" spans="1:26" s="781" customFormat="1" ht="9" customHeight="1">
      <c r="A32" s="797"/>
      <c r="B32" s="796"/>
      <c r="C32" s="795"/>
      <c r="D32" s="1324"/>
      <c r="E32" s="1324"/>
      <c r="F32" s="1324"/>
      <c r="G32" s="794"/>
      <c r="H32" s="793">
        <f>SUM(H28:H31)</f>
        <v>-1</v>
      </c>
      <c r="I32" s="792"/>
      <c r="J32" s="792"/>
      <c r="K32" s="792"/>
      <c r="L32" s="792"/>
      <c r="M32" s="791">
        <f>+H25+H32</f>
        <v>103</v>
      </c>
      <c r="N32" s="790">
        <f>SUM(N14:N31)</f>
        <v>84</v>
      </c>
      <c r="O32" s="789" t="s">
        <v>853</v>
      </c>
      <c r="P32" s="788"/>
      <c r="Q32" s="788">
        <v>1232.1400000000001</v>
      </c>
      <c r="R32" s="787"/>
      <c r="S32" s="786"/>
      <c r="T32" s="785"/>
      <c r="U32" s="784"/>
      <c r="V32" s="783"/>
      <c r="W32" s="782" t="e">
        <f>+#REF!/7</f>
        <v>#REF!</v>
      </c>
    </row>
    <row r="33" spans="1:23" ht="15">
      <c r="B33" s="808"/>
      <c r="F33" s="813" t="s">
        <v>852</v>
      </c>
      <c r="G33" s="812"/>
      <c r="H33" s="1327">
        <f>+K12+K26+K3</f>
        <v>2732.5</v>
      </c>
      <c r="I33" s="1328"/>
      <c r="L33" s="811"/>
      <c r="O33" s="810">
        <f>INT(M32+N32)</f>
        <v>187</v>
      </c>
      <c r="P33" s="809"/>
      <c r="Q33" s="806"/>
      <c r="R33" s="805"/>
      <c r="S33" s="804"/>
      <c r="T33" s="798"/>
      <c r="U33" s="803"/>
      <c r="W33" s="1" t="e">
        <f>+W32*30</f>
        <v>#REF!</v>
      </c>
    </row>
    <row r="34" spans="1:23" ht="5.0999999999999996" customHeight="1" thickBot="1">
      <c r="B34" s="808"/>
      <c r="P34" s="807"/>
      <c r="Q34" s="806"/>
      <c r="R34" s="805"/>
      <c r="S34" s="804"/>
      <c r="T34" s="798"/>
      <c r="U34" s="803"/>
    </row>
    <row r="35" spans="1:23" ht="18.75" thickBot="1">
      <c r="B35" s="802" t="s">
        <v>851</v>
      </c>
      <c r="C35" s="800"/>
      <c r="D35" s="1329">
        <f>K26+K12+K3</f>
        <v>2732.5</v>
      </c>
      <c r="E35" s="1330"/>
      <c r="F35" s="801" t="s">
        <v>850</v>
      </c>
      <c r="G35" s="800"/>
      <c r="H35" s="1331">
        <f>+K53</f>
        <v>2166.15</v>
      </c>
      <c r="I35" s="1332"/>
      <c r="J35" s="799" t="s">
        <v>849</v>
      </c>
      <c r="K35" s="503"/>
      <c r="L35" s="1333">
        <f>+H35+D35</f>
        <v>4898.6499999999996</v>
      </c>
      <c r="M35" s="1334"/>
      <c r="O35" s="12">
        <f>+D35-H33</f>
        <v>0</v>
      </c>
      <c r="R35" s="150"/>
      <c r="S35" s="798"/>
      <c r="T35" s="798"/>
      <c r="U35" s="150"/>
    </row>
    <row r="36" spans="1:23" s="781" customFormat="1" ht="5.0999999999999996" customHeight="1" thickBot="1">
      <c r="A36" s="797"/>
      <c r="B36" s="796"/>
      <c r="C36" s="795"/>
      <c r="D36" s="1324"/>
      <c r="E36" s="1324"/>
      <c r="F36" s="1324"/>
      <c r="G36" s="794"/>
      <c r="H36" s="793"/>
      <c r="I36" s="792"/>
      <c r="J36" s="792"/>
      <c r="K36" s="792"/>
      <c r="L36" s="792"/>
      <c r="M36" s="791"/>
      <c r="N36" s="790"/>
      <c r="O36" s="789"/>
      <c r="P36" s="788"/>
      <c r="Q36" s="788"/>
      <c r="R36" s="787"/>
      <c r="S36" s="786"/>
      <c r="T36" s="785"/>
      <c r="U36" s="784"/>
      <c r="V36" s="783"/>
      <c r="W36" s="782"/>
    </row>
    <row r="37" spans="1:23" s="737" customFormat="1" outlineLevel="1">
      <c r="A37" s="735"/>
      <c r="B37" s="780"/>
      <c r="C37" s="779" t="s">
        <v>848</v>
      </c>
      <c r="D37" s="778"/>
      <c r="E37" s="778"/>
      <c r="F37" s="778"/>
      <c r="G37" s="756" t="s">
        <v>847</v>
      </c>
      <c r="H37" s="755" t="s">
        <v>948</v>
      </c>
      <c r="I37" s="755"/>
      <c r="J37" s="755"/>
      <c r="K37" s="755"/>
      <c r="L37" s="777"/>
      <c r="M37" s="738"/>
      <c r="N37" s="776"/>
      <c r="O37" s="775">
        <v>500</v>
      </c>
      <c r="P37" s="774">
        <v>1</v>
      </c>
      <c r="Q37" s="773" t="s">
        <v>846</v>
      </c>
    </row>
    <row r="38" spans="1:23" s="737" customFormat="1" outlineLevel="1">
      <c r="A38" s="735"/>
      <c r="B38" s="747"/>
      <c r="C38" s="767" t="s">
        <v>845</v>
      </c>
      <c r="D38" s="772" t="s">
        <v>992</v>
      </c>
      <c r="E38" s="771"/>
      <c r="F38" s="771"/>
      <c r="G38" s="756" t="s">
        <v>844</v>
      </c>
      <c r="H38" s="770" t="s">
        <v>948</v>
      </c>
      <c r="I38" s="770"/>
      <c r="J38" s="770"/>
      <c r="K38" s="770"/>
      <c r="L38" s="742"/>
      <c r="M38" s="738"/>
      <c r="N38" s="764"/>
      <c r="O38" s="769">
        <f>+O37/7</f>
        <v>71.428571428571431</v>
      </c>
      <c r="P38" s="768">
        <f>+O38*P37</f>
        <v>71.428571428571431</v>
      </c>
      <c r="Q38" s="714"/>
    </row>
    <row r="39" spans="1:23" s="737" customFormat="1" ht="13.5" outlineLevel="1" thickBot="1">
      <c r="A39" s="735"/>
      <c r="B39" s="747"/>
      <c r="C39" s="767" t="s">
        <v>843</v>
      </c>
      <c r="D39" s="757" t="s">
        <v>991</v>
      </c>
      <c r="E39" s="756" t="s">
        <v>842</v>
      </c>
      <c r="F39" s="760">
        <v>44167</v>
      </c>
      <c r="G39" s="766" t="s">
        <v>841</v>
      </c>
      <c r="H39" s="765">
        <v>2020</v>
      </c>
      <c r="I39" s="750"/>
      <c r="J39" s="750"/>
      <c r="K39" s="750"/>
      <c r="L39" s="742"/>
      <c r="M39" s="1"/>
      <c r="N39" s="764"/>
      <c r="O39" s="763">
        <f>+O38/6</f>
        <v>11.904761904761905</v>
      </c>
      <c r="P39" s="762">
        <f>+O39*P37</f>
        <v>11.904761904761905</v>
      </c>
      <c r="Q39" s="761">
        <f>+P39+P38</f>
        <v>83.333333333333343</v>
      </c>
      <c r="S39" s="1"/>
    </row>
    <row r="40" spans="1:23" s="737" customFormat="1" outlineLevel="1">
      <c r="A40" s="735"/>
      <c r="B40" s="747"/>
      <c r="C40" s="758" t="s">
        <v>840</v>
      </c>
      <c r="D40" s="757" t="s">
        <v>950</v>
      </c>
      <c r="E40" s="757"/>
      <c r="F40" s="757"/>
      <c r="G40" s="756" t="s">
        <v>839</v>
      </c>
      <c r="H40" s="759" t="s">
        <v>801</v>
      </c>
      <c r="I40" s="756" t="s">
        <v>838</v>
      </c>
      <c r="J40" s="755" t="s">
        <v>990</v>
      </c>
      <c r="K40" s="759"/>
      <c r="L40" s="742"/>
      <c r="M40" s="1"/>
      <c r="N40" s="764"/>
    </row>
    <row r="41" spans="1:23" s="737" customFormat="1" outlineLevel="1">
      <c r="A41" s="735"/>
      <c r="B41" s="747"/>
      <c r="C41" s="758" t="s">
        <v>837</v>
      </c>
      <c r="D41" s="757" t="s">
        <v>949</v>
      </c>
      <c r="E41" s="757"/>
      <c r="F41" s="757"/>
      <c r="G41" s="756" t="s">
        <v>836</v>
      </c>
      <c r="H41" s="755" t="s">
        <v>948</v>
      </c>
      <c r="I41" s="756" t="s">
        <v>835</v>
      </c>
      <c r="J41" s="755" t="s">
        <v>947</v>
      </c>
      <c r="K41" s="755"/>
      <c r="L41" s="742"/>
      <c r="M41" s="1"/>
      <c r="N41" s="764"/>
      <c r="O41" s="736"/>
    </row>
    <row r="42" spans="1:23" s="737" customFormat="1" ht="17.25" outlineLevel="1" thickBot="1">
      <c r="A42" s="735"/>
      <c r="B42" s="747"/>
      <c r="C42" s="754" t="s">
        <v>834</v>
      </c>
      <c r="D42" s="754" t="s">
        <v>833</v>
      </c>
      <c r="E42" s="754"/>
      <c r="F42" s="754"/>
      <c r="G42" s="753" t="s">
        <v>832</v>
      </c>
      <c r="H42" s="753" t="s">
        <v>831</v>
      </c>
      <c r="I42" s="753" t="s">
        <v>830</v>
      </c>
      <c r="J42" s="753" t="s">
        <v>829</v>
      </c>
      <c r="K42" s="753" t="s">
        <v>828</v>
      </c>
      <c r="L42" s="742"/>
      <c r="M42" s="1"/>
      <c r="O42" s="736"/>
    </row>
    <row r="43" spans="1:23" outlineLevel="1">
      <c r="B43" s="747"/>
      <c r="C43" s="751" t="s">
        <v>946</v>
      </c>
      <c r="D43" s="750" t="s">
        <v>945</v>
      </c>
      <c r="E43" s="750"/>
      <c r="F43" s="750"/>
      <c r="G43" s="749">
        <v>43471</v>
      </c>
      <c r="H43" s="986">
        <v>31</v>
      </c>
      <c r="I43" s="986">
        <v>235</v>
      </c>
      <c r="J43" s="986">
        <v>26.67</v>
      </c>
      <c r="K43" s="986">
        <v>208.33</v>
      </c>
      <c r="L43" s="742"/>
      <c r="N43" s="737"/>
      <c r="O43" s="736"/>
      <c r="P43" s="737"/>
      <c r="Q43" s="737"/>
      <c r="R43" s="737"/>
      <c r="S43" s="737"/>
      <c r="T43" s="737"/>
    </row>
    <row r="44" spans="1:23" s="737" customFormat="1" outlineLevel="1">
      <c r="A44" s="735"/>
      <c r="B44" s="747"/>
      <c r="C44" s="751" t="s">
        <v>944</v>
      </c>
      <c r="D44" s="750" t="s">
        <v>943</v>
      </c>
      <c r="E44" s="750"/>
      <c r="F44" s="750"/>
      <c r="G44" s="749">
        <v>43473</v>
      </c>
      <c r="H44" s="986">
        <v>31</v>
      </c>
      <c r="I44" s="986">
        <v>156.66999999999999</v>
      </c>
      <c r="J44" s="986">
        <v>17.79</v>
      </c>
      <c r="K44" s="986">
        <v>138.88</v>
      </c>
      <c r="L44" s="742"/>
      <c r="M44" s="1"/>
      <c r="O44" s="736"/>
    </row>
    <row r="45" spans="1:23" s="737" customFormat="1" outlineLevel="1">
      <c r="A45" s="735"/>
      <c r="B45" s="747"/>
      <c r="C45" s="751" t="s">
        <v>942</v>
      </c>
      <c r="D45" s="750" t="s">
        <v>941</v>
      </c>
      <c r="E45" s="750"/>
      <c r="F45" s="750"/>
      <c r="G45" s="749">
        <v>42005</v>
      </c>
      <c r="H45" s="986">
        <v>33.799999999999997</v>
      </c>
      <c r="I45" s="986">
        <v>260.08</v>
      </c>
      <c r="J45" s="986">
        <v>33.92</v>
      </c>
      <c r="K45" s="986">
        <v>226.16</v>
      </c>
      <c r="L45" s="742"/>
      <c r="M45" s="1"/>
      <c r="O45" s="736"/>
    </row>
    <row r="46" spans="1:23" s="737" customFormat="1" ht="12" outlineLevel="1">
      <c r="A46" s="735"/>
      <c r="B46" s="747"/>
      <c r="C46" s="751" t="s">
        <v>940</v>
      </c>
      <c r="D46" s="750" t="s">
        <v>939</v>
      </c>
      <c r="E46" s="750"/>
      <c r="F46" s="750"/>
      <c r="G46" s="749">
        <v>43111</v>
      </c>
      <c r="H46" s="986">
        <v>31</v>
      </c>
      <c r="I46" s="986">
        <v>245.85</v>
      </c>
      <c r="J46" s="986">
        <v>28.35</v>
      </c>
      <c r="K46" s="986">
        <v>217.5</v>
      </c>
      <c r="L46" s="742"/>
      <c r="M46" s="736"/>
      <c r="O46" s="736"/>
    </row>
    <row r="47" spans="1:23" s="737" customFormat="1" ht="12" outlineLevel="1">
      <c r="A47" s="735"/>
      <c r="B47" s="747"/>
      <c r="C47" s="751" t="s">
        <v>967</v>
      </c>
      <c r="D47" s="750" t="s">
        <v>966</v>
      </c>
      <c r="E47" s="750"/>
      <c r="F47" s="750"/>
      <c r="G47" s="749" t="s">
        <v>963</v>
      </c>
      <c r="H47" s="986">
        <v>31</v>
      </c>
      <c r="I47" s="986">
        <v>235</v>
      </c>
      <c r="J47" s="986">
        <v>26.67</v>
      </c>
      <c r="K47" s="986">
        <v>208.33</v>
      </c>
      <c r="L47" s="742"/>
      <c r="M47" s="736"/>
      <c r="O47" s="736"/>
    </row>
    <row r="48" spans="1:23" s="737" customFormat="1" ht="12" outlineLevel="1">
      <c r="A48" s="735"/>
      <c r="B48" s="747"/>
      <c r="C48" s="751" t="s">
        <v>936</v>
      </c>
      <c r="D48" s="750" t="s">
        <v>935</v>
      </c>
      <c r="E48" s="750"/>
      <c r="F48" s="750"/>
      <c r="G48" s="749" t="s">
        <v>934</v>
      </c>
      <c r="H48" s="986">
        <v>31</v>
      </c>
      <c r="I48" s="986">
        <v>235</v>
      </c>
      <c r="J48" s="986">
        <v>27.09</v>
      </c>
      <c r="K48" s="986">
        <v>207.91</v>
      </c>
      <c r="L48" s="742"/>
      <c r="M48" s="736"/>
      <c r="O48" s="736"/>
    </row>
    <row r="49" spans="1:21" s="737" customFormat="1" ht="12" outlineLevel="1">
      <c r="A49" s="735"/>
      <c r="B49" s="747"/>
      <c r="C49" s="751" t="s">
        <v>973</v>
      </c>
      <c r="D49" s="750" t="s">
        <v>974</v>
      </c>
      <c r="E49" s="750"/>
      <c r="F49" s="750"/>
      <c r="G49" s="749">
        <v>42744</v>
      </c>
      <c r="H49" s="986">
        <v>38.5</v>
      </c>
      <c r="I49" s="986">
        <v>289.06</v>
      </c>
      <c r="J49" s="986">
        <v>37.700000000000003</v>
      </c>
      <c r="K49" s="986">
        <v>251.36</v>
      </c>
      <c r="L49" s="742"/>
      <c r="M49" s="736"/>
      <c r="O49" s="736"/>
    </row>
    <row r="50" spans="1:21" s="737" customFormat="1" ht="12" outlineLevel="1">
      <c r="A50" s="735"/>
      <c r="B50" s="747"/>
      <c r="C50" s="751" t="s">
        <v>933</v>
      </c>
      <c r="D50" s="750" t="s">
        <v>932</v>
      </c>
      <c r="E50" s="750"/>
      <c r="F50" s="750"/>
      <c r="G50" s="749">
        <v>42005</v>
      </c>
      <c r="H50" s="986">
        <v>38.5</v>
      </c>
      <c r="I50" s="986">
        <v>287.5</v>
      </c>
      <c r="J50" s="986">
        <v>37.380000000000003</v>
      </c>
      <c r="K50" s="986">
        <v>250.12</v>
      </c>
      <c r="L50" s="742"/>
      <c r="M50" s="736"/>
      <c r="O50" s="736"/>
    </row>
    <row r="51" spans="1:21" s="737" customFormat="1" ht="12" outlineLevel="1">
      <c r="A51" s="735"/>
      <c r="B51" s="747"/>
      <c r="C51" s="751" t="s">
        <v>965</v>
      </c>
      <c r="D51" s="750" t="s">
        <v>964</v>
      </c>
      <c r="E51" s="750"/>
      <c r="F51" s="750"/>
      <c r="G51" s="749" t="s">
        <v>963</v>
      </c>
      <c r="H51" s="986">
        <v>31</v>
      </c>
      <c r="I51" s="986">
        <v>235</v>
      </c>
      <c r="J51" s="986">
        <v>27.56</v>
      </c>
      <c r="K51" s="986">
        <v>207.44</v>
      </c>
      <c r="L51" s="742"/>
      <c r="M51" s="736"/>
      <c r="O51" s="736"/>
    </row>
    <row r="52" spans="1:21" s="737" customFormat="1" ht="12" outlineLevel="1">
      <c r="A52" s="735"/>
      <c r="B52" s="747"/>
      <c r="C52" s="751" t="s">
        <v>985</v>
      </c>
      <c r="D52" s="750" t="s">
        <v>984</v>
      </c>
      <c r="E52" s="750"/>
      <c r="F52" s="750"/>
      <c r="G52" s="749">
        <v>42005</v>
      </c>
      <c r="H52" s="986">
        <v>38.5</v>
      </c>
      <c r="I52" s="986">
        <v>287.5</v>
      </c>
      <c r="J52" s="986">
        <v>37.380000000000003</v>
      </c>
      <c r="K52" s="986">
        <v>250.12</v>
      </c>
      <c r="L52" s="742"/>
      <c r="M52" s="736"/>
      <c r="O52" s="736"/>
    </row>
    <row r="53" spans="1:21" s="737" customFormat="1" ht="12" outlineLevel="1">
      <c r="A53" s="735"/>
      <c r="B53" s="747"/>
      <c r="C53" s="746"/>
      <c r="D53" s="745"/>
      <c r="E53" s="745"/>
      <c r="F53" s="745"/>
      <c r="G53" s="744"/>
      <c r="H53" s="985">
        <f>SUM(H43:H52)</f>
        <v>335.3</v>
      </c>
      <c r="I53" s="985">
        <f>SUM(I43:I52)</f>
        <v>2466.66</v>
      </c>
      <c r="J53" s="985">
        <f>SUM(J43:J52)</f>
        <v>300.51</v>
      </c>
      <c r="K53" s="985">
        <f>SUM(K43:K52)</f>
        <v>2166.15</v>
      </c>
      <c r="L53" s="742"/>
      <c r="M53" s="736"/>
      <c r="O53" s="736"/>
    </row>
    <row r="54" spans="1:21" s="737" customFormat="1" ht="12" outlineLevel="1">
      <c r="A54" s="735"/>
      <c r="B54" s="747"/>
      <c r="C54" s="746"/>
      <c r="D54" s="745"/>
      <c r="E54" s="745"/>
      <c r="F54" s="745"/>
      <c r="G54" s="744"/>
      <c r="H54" s="985"/>
      <c r="I54" s="985"/>
      <c r="J54" s="985"/>
      <c r="K54" s="985"/>
      <c r="L54" s="742"/>
      <c r="M54" s="736"/>
      <c r="O54" s="736"/>
    </row>
    <row r="55" spans="1:21" s="737" customFormat="1" ht="12" outlineLevel="1">
      <c r="A55" s="735"/>
      <c r="B55" s="741"/>
      <c r="C55" s="740"/>
      <c r="D55" s="740"/>
      <c r="E55" s="740"/>
      <c r="F55" s="740"/>
      <c r="G55" s="740"/>
      <c r="H55" s="740"/>
      <c r="I55" s="740"/>
      <c r="J55" s="740"/>
      <c r="K55" s="740"/>
      <c r="L55" s="739"/>
      <c r="M55" s="738"/>
      <c r="O55" s="736"/>
    </row>
    <row r="56" spans="1:21" s="737" customFormat="1" ht="12" outlineLevel="1">
      <c r="A56" s="735"/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O56" s="736"/>
      <c r="U56" s="738"/>
    </row>
    <row r="57" spans="1:21" s="737" customFormat="1" ht="12" outlineLevel="1">
      <c r="A57" s="735"/>
      <c r="B57" s="738"/>
      <c r="C57" s="738"/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O57" s="736"/>
    </row>
    <row r="58" spans="1:21" s="737" customFormat="1" ht="12" outlineLevel="1">
      <c r="A58" s="735"/>
      <c r="B58" s="738"/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O58" s="736"/>
    </row>
    <row r="59" spans="1:21" s="737" customFormat="1" ht="12" outlineLevel="1">
      <c r="A59" s="735"/>
      <c r="B59" s="738"/>
      <c r="C59" s="738"/>
      <c r="D59" s="738"/>
      <c r="E59" s="738"/>
      <c r="F59" s="738"/>
      <c r="G59" s="738"/>
      <c r="H59" s="738"/>
      <c r="I59" s="738"/>
      <c r="J59" s="738"/>
      <c r="K59" s="738"/>
      <c r="L59" s="738"/>
      <c r="M59" s="738"/>
      <c r="O59" s="736"/>
    </row>
    <row r="60" spans="1:21" s="737" customFormat="1" outlineLevel="1">
      <c r="A60" s="735"/>
      <c r="B60" s="25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736"/>
    </row>
    <row r="61" spans="1:21" s="737" customFormat="1" outlineLevel="1">
      <c r="A61" s="735"/>
      <c r="B61" s="25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736"/>
    </row>
    <row r="62" spans="1:21">
      <c r="O62" s="736"/>
      <c r="P62" s="737"/>
      <c r="Q62" s="737"/>
      <c r="R62" s="737"/>
      <c r="S62" s="737"/>
      <c r="T62" s="737"/>
    </row>
    <row r="63" spans="1:21">
      <c r="O63" s="736"/>
      <c r="P63" s="736"/>
    </row>
    <row r="64" spans="1:21">
      <c r="O64" s="736"/>
      <c r="P64" s="736"/>
    </row>
    <row r="65" spans="1:16">
      <c r="O65" s="736"/>
      <c r="P65" s="736"/>
    </row>
    <row r="66" spans="1:16">
      <c r="O66" s="736"/>
      <c r="P66" s="736"/>
    </row>
    <row r="67" spans="1:16">
      <c r="A67" s="1"/>
      <c r="B67" s="1"/>
      <c r="O67" s="736"/>
      <c r="P67" s="736"/>
    </row>
    <row r="68" spans="1:16">
      <c r="A68" s="1"/>
      <c r="B68" s="1"/>
      <c r="O68" s="736"/>
      <c r="P68" s="736"/>
    </row>
    <row r="69" spans="1:16">
      <c r="O69" s="736"/>
    </row>
    <row r="70" spans="1:16">
      <c r="O70" s="736"/>
    </row>
  </sheetData>
  <mergeCells count="15">
    <mergeCell ref="D36:F36"/>
    <mergeCell ref="K12:M12"/>
    <mergeCell ref="D25:F25"/>
    <mergeCell ref="K26:M26"/>
    <mergeCell ref="D32:F32"/>
    <mergeCell ref="H33:I33"/>
    <mergeCell ref="D35:E35"/>
    <mergeCell ref="H35:I35"/>
    <mergeCell ref="L35:M35"/>
    <mergeCell ref="G7:H7"/>
    <mergeCell ref="Q1:R1"/>
    <mergeCell ref="H2:I2"/>
    <mergeCell ref="K2:M2"/>
    <mergeCell ref="P2:Q2"/>
    <mergeCell ref="K3:M3"/>
  </mergeCells>
  <conditionalFormatting sqref="G35:H35 L35 E34:J34 M33:N34 J35 E32:G33 C35 E36:G36 I36 F29:F31 M26:N26 I26 G5 F4:F5 S1 L4 I28:I32 F17:F24 I14:I24">
    <cfRule type="cellIs" dxfId="61" priority="8" stopIfTrue="1" operator="equal">
      <formula>0</formula>
    </cfRule>
  </conditionalFormatting>
  <conditionalFormatting sqref="Q34">
    <cfRule type="cellIs" dxfId="60" priority="7" stopIfTrue="1" operator="greaterThanOrEqual">
      <formula>89</formula>
    </cfRule>
  </conditionalFormatting>
  <conditionalFormatting sqref="Q35 R36 R28:R32 R14:R25">
    <cfRule type="cellIs" dxfId="59" priority="6" stopIfTrue="1" operator="greaterThanOrEqual">
      <formula>89</formula>
    </cfRule>
  </conditionalFormatting>
  <conditionalFormatting sqref="M36 M28:M32 M14:M25">
    <cfRule type="cellIs" dxfId="58" priority="5" stopIfTrue="1" operator="equal">
      <formula>0</formula>
    </cfRule>
  </conditionalFormatting>
  <conditionalFormatting sqref="O26 R7 P1">
    <cfRule type="cellIs" dxfId="57" priority="3" stopIfTrue="1" operator="lessThan">
      <formula>0</formula>
    </cfRule>
    <cfRule type="cellIs" dxfId="56" priority="4" stopIfTrue="1" operator="equal">
      <formula>0</formula>
    </cfRule>
  </conditionalFormatting>
  <conditionalFormatting sqref="H32 H36 G17 G28:H31 G23:H23 G18:H18 G14:H15 H16:H17 H19:H22 H24:H25">
    <cfRule type="cellIs" dxfId="55" priority="2" stopIfTrue="1" operator="lessThan">
      <formula>0</formula>
    </cfRule>
  </conditionalFormatting>
  <conditionalFormatting sqref="R26">
    <cfRule type="cellIs" dxfId="54" priority="1" stopIfTrue="1" operator="lessThan">
      <formula>$T$33</formula>
    </cfRule>
  </conditionalFormatting>
  <printOptions horizontalCentered="1" verticalCentered="1"/>
  <pageMargins left="0" right="0" top="0.35433070866141736" bottom="0" header="0.19685039370078741" footer="0"/>
  <pageSetup paperSize="9" scale="83" orientation="landscape" r:id="rId1"/>
  <headerFooter alignWithMargins="0">
    <oddHeader>&amp;C&amp;F &amp;A&amp;R&amp;D &amp;T</oddHeader>
  </headerFooter>
  <ignoredErrors>
    <ignoredError sqref="I23:M23 F8:K9 I18:M18 O18:P18 I19:M19 O19:P19 I20:M20 O20:P20 I21:M21 O21:P21 I22:M22 O22:P22 O23:P23 I10:K10" formula="1"/>
    <ignoredError sqref="C43:C52" numberStoredAsText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workbookViewId="0"/>
  </sheetViews>
  <sheetFormatPr baseColWidth="10" defaultRowHeight="12.75" outlineLevelRow="1"/>
  <cols>
    <col min="1" max="1" width="3.42578125" style="735" bestFit="1" customWidth="1"/>
    <col min="2" max="2" width="8.28515625" style="252" bestFit="1" customWidth="1"/>
    <col min="3" max="3" width="13.28515625" style="1" customWidth="1"/>
    <col min="4" max="4" width="11.7109375" style="1" customWidth="1"/>
    <col min="5" max="7" width="10.7109375" style="1" customWidth="1"/>
    <col min="8" max="8" width="11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7.7109375" style="1" customWidth="1"/>
    <col min="13" max="13" width="12.140625" style="1" bestFit="1" customWidth="1"/>
    <col min="14" max="14" width="6.42578125" style="1" customWidth="1"/>
    <col min="15" max="15" width="13.140625" style="1" customWidth="1"/>
    <col min="16" max="17" width="9.7109375" style="1" customWidth="1"/>
    <col min="18" max="18" width="13.42578125" style="1" customWidth="1"/>
    <col min="19" max="19" width="17.42578125" style="1" customWidth="1"/>
    <col min="20" max="20" width="10" style="1" customWidth="1"/>
    <col min="21" max="21" width="18.42578125" style="1" bestFit="1" customWidth="1"/>
    <col min="22" max="22" width="8.28515625" style="1" bestFit="1" customWidth="1"/>
    <col min="23" max="23" width="9" style="1" bestFit="1" customWidth="1"/>
    <col min="24" max="24" width="7.5703125" style="1" bestFit="1" customWidth="1"/>
    <col min="25" max="25" width="9" style="1" bestFit="1" customWidth="1"/>
    <col min="26" max="26" width="7.5703125" style="1" bestFit="1" customWidth="1"/>
    <col min="27" max="16384" width="11.42578125" style="1"/>
  </cols>
  <sheetData>
    <row r="1" spans="1:25" s="2" customFormat="1" ht="20.100000000000001" customHeight="1">
      <c r="A1" s="968"/>
      <c r="B1" s="967"/>
      <c r="C1" s="981" t="s">
        <v>929</v>
      </c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5" t="s">
        <v>925</v>
      </c>
      <c r="P1" s="860" t="str">
        <f>DEC2HEX(Q1,5)</f>
        <v>0AB5C</v>
      </c>
      <c r="Q1" s="1337">
        <f>2+K2</f>
        <v>43868</v>
      </c>
      <c r="R1" s="1338"/>
      <c r="S1" s="964">
        <f>+Q1</f>
        <v>43868</v>
      </c>
    </row>
    <row r="2" spans="1:25" s="7" customFormat="1" ht="14.25">
      <c r="A2" s="735"/>
      <c r="C2" s="963" t="s">
        <v>981</v>
      </c>
      <c r="D2" s="963"/>
      <c r="E2" s="962"/>
      <c r="G2" s="961" t="s">
        <v>924</v>
      </c>
      <c r="H2" s="1339">
        <v>43860</v>
      </c>
      <c r="I2" s="1339"/>
      <c r="J2" s="960" t="s">
        <v>923</v>
      </c>
      <c r="K2" s="1339">
        <f>6+H2</f>
        <v>43866</v>
      </c>
      <c r="L2" s="1339"/>
      <c r="M2" s="1339"/>
      <c r="N2" s="959" t="s">
        <v>922</v>
      </c>
      <c r="O2" s="958" t="s">
        <v>921</v>
      </c>
      <c r="P2" s="1340">
        <f ca="1">TODAY()</f>
        <v>43895</v>
      </c>
      <c r="Q2" s="1340"/>
      <c r="R2" s="957"/>
      <c r="S2" s="956"/>
    </row>
    <row r="3" spans="1:25" ht="15.75">
      <c r="B3" s="835"/>
      <c r="C3" s="865" t="s">
        <v>920</v>
      </c>
      <c r="D3" s="955"/>
      <c r="E3" s="954"/>
      <c r="F3" s="953"/>
      <c r="G3" s="952"/>
      <c r="H3" s="952"/>
      <c r="I3" s="951"/>
      <c r="J3" s="862" t="s">
        <v>876</v>
      </c>
      <c r="K3" s="1325">
        <f>SUM(F4:F5,M4:M5)</f>
        <v>533.79999999999995</v>
      </c>
      <c r="L3" s="1325"/>
      <c r="M3" s="1326"/>
      <c r="N3" s="950">
        <v>4</v>
      </c>
      <c r="O3" s="949" t="s">
        <v>919</v>
      </c>
      <c r="P3" s="939" t="s">
        <v>848</v>
      </c>
      <c r="Q3" s="948"/>
      <c r="R3" s="948"/>
      <c r="S3" s="947"/>
    </row>
    <row r="4" spans="1:25" s="737" customFormat="1" ht="15.75">
      <c r="A4" s="837">
        <v>1</v>
      </c>
      <c r="B4" s="835" t="s">
        <v>918</v>
      </c>
      <c r="C4" s="737" t="s">
        <v>917</v>
      </c>
      <c r="F4" s="946">
        <f>(500/7)*(G4+G4*1/6)</f>
        <v>300</v>
      </c>
      <c r="G4" s="945">
        <v>3.6</v>
      </c>
      <c r="H4" s="835" t="s">
        <v>85</v>
      </c>
      <c r="I4" s="944" t="s">
        <v>916</v>
      </c>
      <c r="J4" s="943"/>
      <c r="K4" s="811">
        <f>+N4*$N$3</f>
        <v>24</v>
      </c>
      <c r="L4" s="942">
        <f>(25*7+20+0)/6*N4</f>
        <v>195</v>
      </c>
      <c r="M4" s="932">
        <f>ROUND(L4+K4,0)</f>
        <v>219</v>
      </c>
      <c r="N4" s="825">
        <v>6</v>
      </c>
      <c r="O4" s="941" t="s">
        <v>915</v>
      </c>
      <c r="P4" s="940" t="s">
        <v>914</v>
      </c>
      <c r="Q4" s="939"/>
      <c r="R4" s="939"/>
      <c r="S4" s="938"/>
    </row>
    <row r="5" spans="1:25" s="737" customFormat="1">
      <c r="A5" s="735"/>
      <c r="B5" s="835" t="s">
        <v>913</v>
      </c>
      <c r="C5" s="937" t="s">
        <v>912</v>
      </c>
      <c r="D5" s="849"/>
      <c r="E5" s="849"/>
      <c r="F5" s="936">
        <f>IF(M10&gt;0,M10,"0.00")</f>
        <v>14.8</v>
      </c>
      <c r="G5" s="935"/>
      <c r="H5" s="934" t="s">
        <v>911</v>
      </c>
      <c r="I5" s="933"/>
      <c r="K5" s="811"/>
      <c r="L5" s="811"/>
      <c r="M5" s="932"/>
      <c r="N5" s="825"/>
      <c r="O5" s="931" t="s">
        <v>910</v>
      </c>
      <c r="P5" s="930" t="s">
        <v>909</v>
      </c>
      <c r="Q5" s="930"/>
      <c r="R5" s="930"/>
      <c r="S5" s="929"/>
    </row>
    <row r="6" spans="1:25" ht="5.0999999999999996" customHeight="1" thickBot="1">
      <c r="B6" s="835"/>
      <c r="O6" s="928"/>
      <c r="P6" s="928"/>
      <c r="R6" s="150"/>
      <c r="S6" s="150"/>
      <c r="T6" s="150"/>
      <c r="U6" s="150"/>
      <c r="V6" s="150"/>
      <c r="W6" s="150"/>
    </row>
    <row r="7" spans="1:25" ht="15" customHeight="1" outlineLevel="1" thickTop="1" thickBot="1">
      <c r="B7" s="835"/>
      <c r="C7" s="927" t="str">
        <f>CONCATENATE(MID(C5,1,25),"   [ COMEDOR ]" )</f>
        <v xml:space="preserve"> Silvia Tapia de Linares    [ COMEDOR ]</v>
      </c>
      <c r="D7" s="926"/>
      <c r="E7" s="926"/>
      <c r="F7" s="925">
        <f>2.8</f>
        <v>2.8</v>
      </c>
      <c r="G7" s="1335">
        <f>0.5</f>
        <v>0.5</v>
      </c>
      <c r="H7" s="1336"/>
      <c r="I7" s="924" t="s">
        <v>908</v>
      </c>
      <c r="J7" s="923" t="s">
        <v>907</v>
      </c>
      <c r="K7" s="922" t="s">
        <v>906</v>
      </c>
      <c r="L7" s="921" t="s">
        <v>905</v>
      </c>
      <c r="M7" s="920" t="s">
        <v>865</v>
      </c>
      <c r="N7" s="919"/>
      <c r="O7" s="878">
        <v>6</v>
      </c>
      <c r="P7" s="877">
        <v>0</v>
      </c>
      <c r="Q7" s="880">
        <f t="shared" ref="Q7:Q12" si="0">+O7*P7</f>
        <v>0</v>
      </c>
      <c r="R7" s="918" t="str">
        <f>+P1</f>
        <v>0AB5C</v>
      </c>
      <c r="S7" s="917" t="str">
        <f>+C2</f>
        <v xml:space="preserve">      Semana Nº 05 - Feb [1d4]</v>
      </c>
      <c r="T7" s="150"/>
      <c r="U7" s="150"/>
      <c r="V7" s="150"/>
    </row>
    <row r="8" spans="1:25" ht="12.95" customHeight="1" outlineLevel="1" thickTop="1" thickBot="1">
      <c r="B8" s="835"/>
      <c r="C8" s="916">
        <f>+H2</f>
        <v>43860</v>
      </c>
      <c r="D8" s="916">
        <f>1+C8</f>
        <v>43861</v>
      </c>
      <c r="E8" s="916">
        <f>1+D8</f>
        <v>43862</v>
      </c>
      <c r="F8" s="915">
        <f>2+E8</f>
        <v>43864</v>
      </c>
      <c r="G8" s="915">
        <f>1+F8</f>
        <v>43865</v>
      </c>
      <c r="H8" s="982">
        <f>1+G8</f>
        <v>43866</v>
      </c>
      <c r="I8" s="896" t="s">
        <v>904</v>
      </c>
      <c r="J8" s="914">
        <f>SUM(C9:H9)*6</f>
        <v>0</v>
      </c>
      <c r="K8" s="905">
        <f>+R12</f>
        <v>5.5</v>
      </c>
      <c r="L8" s="904">
        <f>SUM(C10:H10)*G7</f>
        <v>7</v>
      </c>
      <c r="M8" s="913">
        <f>+M10/1.18</f>
        <v>12.542372881355934</v>
      </c>
      <c r="N8" s="912"/>
      <c r="O8" s="878">
        <v>5.5</v>
      </c>
      <c r="P8" s="877">
        <v>1</v>
      </c>
      <c r="Q8" s="880">
        <f t="shared" si="0"/>
        <v>5.5</v>
      </c>
      <c r="R8" s="911"/>
      <c r="S8" s="911"/>
      <c r="T8" s="900"/>
      <c r="U8" s="910"/>
      <c r="V8" s="909"/>
    </row>
    <row r="9" spans="1:25" ht="12.95" customHeight="1" outlineLevel="1" thickTop="1" thickBot="1">
      <c r="B9" s="989" t="s">
        <v>903</v>
      </c>
      <c r="C9" s="990">
        <v>0</v>
      </c>
      <c r="D9" s="991">
        <v>0</v>
      </c>
      <c r="E9" s="897">
        <v>0</v>
      </c>
      <c r="F9" s="897">
        <v>0</v>
      </c>
      <c r="G9" s="897">
        <v>0</v>
      </c>
      <c r="H9" s="983">
        <v>0</v>
      </c>
      <c r="I9" s="907">
        <v>18</v>
      </c>
      <c r="J9" s="906">
        <f>+J8*I9/100</f>
        <v>0</v>
      </c>
      <c r="K9" s="905">
        <f>+K8*I9/100</f>
        <v>0.99</v>
      </c>
      <c r="L9" s="904">
        <f>+L8*I9/100</f>
        <v>1.26</v>
      </c>
      <c r="M9" s="903">
        <f>+M8*0.18</f>
        <v>2.2576271186440682</v>
      </c>
      <c r="N9" s="902"/>
      <c r="O9" s="878">
        <v>4</v>
      </c>
      <c r="P9" s="877">
        <v>0</v>
      </c>
      <c r="Q9" s="880">
        <f t="shared" si="0"/>
        <v>0</v>
      </c>
      <c r="R9" s="901"/>
      <c r="S9" s="901"/>
      <c r="T9" s="900"/>
      <c r="U9" s="150"/>
      <c r="V9" s="150"/>
    </row>
    <row r="10" spans="1:25" ht="12.95" customHeight="1" outlineLevel="1" thickBot="1">
      <c r="B10" s="899" t="s">
        <v>902</v>
      </c>
      <c r="C10" s="898">
        <v>0</v>
      </c>
      <c r="D10" s="897">
        <v>0</v>
      </c>
      <c r="E10" s="897">
        <v>0</v>
      </c>
      <c r="F10" s="897">
        <v>0</v>
      </c>
      <c r="G10" s="897">
        <v>0</v>
      </c>
      <c r="H10" s="983">
        <v>14</v>
      </c>
      <c r="I10" s="896" t="s">
        <v>876</v>
      </c>
      <c r="J10" s="895">
        <f>+J9+J8</f>
        <v>0</v>
      </c>
      <c r="K10" s="894">
        <f>+K8+K9</f>
        <v>6.49</v>
      </c>
      <c r="L10" s="893">
        <f>+L9+L8</f>
        <v>8.26</v>
      </c>
      <c r="M10" s="892">
        <f>ROUND(J10+K10+L10,1)</f>
        <v>14.8</v>
      </c>
      <c r="N10" s="891"/>
      <c r="O10" s="878">
        <v>3</v>
      </c>
      <c r="P10" s="877">
        <v>0</v>
      </c>
      <c r="Q10" s="880">
        <f t="shared" si="0"/>
        <v>0</v>
      </c>
      <c r="R10" s="890"/>
      <c r="S10" s="889"/>
      <c r="T10" s="888"/>
      <c r="U10" s="150"/>
      <c r="V10" s="150"/>
    </row>
    <row r="11" spans="1:25" ht="13.5" outlineLevel="1" thickTop="1">
      <c r="B11" s="835"/>
      <c r="C11" s="887" t="s">
        <v>901</v>
      </c>
      <c r="D11" s="886">
        <f>SUM(C9:H9)</f>
        <v>0</v>
      </c>
      <c r="E11" s="885" t="s">
        <v>900</v>
      </c>
      <c r="F11" s="884">
        <f>+R11</f>
        <v>1</v>
      </c>
      <c r="G11" s="883" t="s">
        <v>899</v>
      </c>
      <c r="H11" s="882">
        <f>SUM(C10:H10)</f>
        <v>14</v>
      </c>
      <c r="J11" s="984" t="str">
        <f>CONCATENATE(P1," ", G11,"  ",H11," + ",E11," ",F11)</f>
        <v>0AB5C Reintg_Almuerzo  14 + Extras  1</v>
      </c>
      <c r="O11" s="881">
        <v>2</v>
      </c>
      <c r="P11" s="877">
        <v>0</v>
      </c>
      <c r="Q11" s="880">
        <f t="shared" si="0"/>
        <v>0</v>
      </c>
      <c r="R11" s="879">
        <f>SUM(P7:P12)</f>
        <v>1</v>
      </c>
    </row>
    <row r="12" spans="1:25" ht="16.5" thickBot="1">
      <c r="B12" s="835"/>
      <c r="C12" s="865" t="s">
        <v>898</v>
      </c>
      <c r="D12" s="863"/>
      <c r="E12" s="863"/>
      <c r="F12" s="863"/>
      <c r="G12" s="863"/>
      <c r="H12" s="863"/>
      <c r="I12" s="863"/>
      <c r="J12" s="862" t="s">
        <v>876</v>
      </c>
      <c r="K12" s="1325">
        <f>SUM(M14:M24)</f>
        <v>1084</v>
      </c>
      <c r="L12" s="1325"/>
      <c r="M12" s="1326"/>
      <c r="N12" s="861"/>
      <c r="O12" s="878">
        <v>1.5</v>
      </c>
      <c r="P12" s="877">
        <v>0</v>
      </c>
      <c r="Q12" s="876">
        <f t="shared" si="0"/>
        <v>0</v>
      </c>
      <c r="R12" s="875">
        <f>SUM(Q7:Q12)</f>
        <v>5.5</v>
      </c>
      <c r="S12" s="798"/>
      <c r="T12" s="798"/>
      <c r="U12" s="150"/>
      <c r="V12" s="150"/>
      <c r="W12" s="150"/>
    </row>
    <row r="13" spans="1:25" ht="12" customHeight="1">
      <c r="B13" s="835"/>
      <c r="C13" s="856" t="s">
        <v>874</v>
      </c>
      <c r="E13" s="874" t="s">
        <v>873</v>
      </c>
      <c r="F13" s="854" t="s">
        <v>872</v>
      </c>
      <c r="G13" s="855" t="s">
        <v>871</v>
      </c>
      <c r="H13" s="854" t="s">
        <v>870</v>
      </c>
      <c r="I13" s="854" t="s">
        <v>897</v>
      </c>
      <c r="J13" s="854" t="s">
        <v>868</v>
      </c>
      <c r="K13" s="854" t="s">
        <v>867</v>
      </c>
      <c r="L13" s="854" t="s">
        <v>866</v>
      </c>
      <c r="M13" s="873" t="s">
        <v>865</v>
      </c>
      <c r="N13" s="853" t="s">
        <v>864</v>
      </c>
      <c r="O13" s="872" t="s">
        <v>896</v>
      </c>
      <c r="P13" s="851" t="s">
        <v>863</v>
      </c>
      <c r="Q13" s="851" t="s">
        <v>862</v>
      </c>
      <c r="R13" s="1">
        <f>365*5</f>
        <v>1825</v>
      </c>
      <c r="S13" s="150"/>
      <c r="T13" s="850" t="s">
        <v>861</v>
      </c>
      <c r="U13" s="871" t="s">
        <v>895</v>
      </c>
      <c r="V13" s="150" t="s">
        <v>761</v>
      </c>
      <c r="W13" s="150"/>
    </row>
    <row r="14" spans="1:25" s="737" customFormat="1">
      <c r="A14" s="837">
        <v>2</v>
      </c>
      <c r="B14" s="835" t="s">
        <v>894</v>
      </c>
      <c r="C14" s="849" t="s">
        <v>893</v>
      </c>
      <c r="D14" s="849"/>
      <c r="E14" s="833">
        <f t="shared" ref="E14:E24" si="1">+P14/7</f>
        <v>36.371428571428567</v>
      </c>
      <c r="F14" s="848">
        <f t="shared" ref="F14:F24" si="2">+E14/8</f>
        <v>4.5464285714285708</v>
      </c>
      <c r="G14" s="831"/>
      <c r="H14" s="831">
        <v>-1</v>
      </c>
      <c r="I14" s="829">
        <f>(E14*G14)+(E14/6*G14)</f>
        <v>0</v>
      </c>
      <c r="J14" s="828">
        <f t="shared" ref="J14:J24" si="3">+F14*H14</f>
        <v>-4.5464285714285708</v>
      </c>
      <c r="K14" s="870"/>
      <c r="L14" s="811">
        <f t="shared" ref="L14:L24" si="4">+N14*$N$3</f>
        <v>20</v>
      </c>
      <c r="M14" s="826">
        <f t="shared" ref="M14:M24" si="5">ROUND((L14+K14+J14+I14),1)</f>
        <v>15.5</v>
      </c>
      <c r="N14" s="847">
        <v>5</v>
      </c>
      <c r="O14" s="824">
        <v>42005</v>
      </c>
      <c r="P14" s="866">
        <f>6*3+7*33.8</f>
        <v>254.59999999999997</v>
      </c>
      <c r="Q14" s="845">
        <f t="shared" ref="Q14:Q24" si="6">+E14*30</f>
        <v>1091.1428571428569</v>
      </c>
      <c r="R14" s="844">
        <f t="shared" ref="R14:R24" si="7">1+$K$2-O14</f>
        <v>1862</v>
      </c>
      <c r="S14" s="843">
        <f t="shared" ref="S14:S31" si="8">+$K$2</f>
        <v>43866</v>
      </c>
      <c r="T14" s="842">
        <f t="shared" ref="T14:T24" si="9">(E14*7-18)/7</f>
        <v>33.799999999999997</v>
      </c>
      <c r="U14" s="841">
        <v>38869</v>
      </c>
      <c r="V14" s="148"/>
      <c r="W14" s="840">
        <f t="shared" ref="W14:W24" si="10">+T14*30</f>
        <v>1013.9999999999999</v>
      </c>
      <c r="X14" s="839">
        <f t="shared" ref="X14:X24" si="11">+W14*0.09</f>
        <v>91.259999999999991</v>
      </c>
      <c r="Y14" s="839">
        <f t="shared" ref="Y14:Y24" si="12">+X14+W14</f>
        <v>1105.2599999999998</v>
      </c>
    </row>
    <row r="15" spans="1:25" s="737" customFormat="1">
      <c r="A15" s="837">
        <v>3</v>
      </c>
      <c r="B15" s="835" t="s">
        <v>892</v>
      </c>
      <c r="C15" s="849" t="s">
        <v>972</v>
      </c>
      <c r="D15" s="216"/>
      <c r="E15" s="833">
        <f t="shared" si="1"/>
        <v>41.071428571428569</v>
      </c>
      <c r="F15" s="848">
        <f t="shared" si="2"/>
        <v>5.1339285714285712</v>
      </c>
      <c r="G15" s="831"/>
      <c r="H15" s="831">
        <v>24</v>
      </c>
      <c r="I15" s="829">
        <f>(E15*G15)+(E15/6*G15)</f>
        <v>0</v>
      </c>
      <c r="J15" s="828">
        <f t="shared" si="3"/>
        <v>123.21428571428571</v>
      </c>
      <c r="K15" s="870"/>
      <c r="L15" s="811">
        <f t="shared" si="4"/>
        <v>28</v>
      </c>
      <c r="M15" s="826">
        <f t="shared" si="5"/>
        <v>151.19999999999999</v>
      </c>
      <c r="N15" s="847">
        <v>7</v>
      </c>
      <c r="O15" s="824">
        <v>42979</v>
      </c>
      <c r="P15" s="866">
        <f>6*3+7*38.5</f>
        <v>287.5</v>
      </c>
      <c r="Q15" s="845">
        <f t="shared" si="6"/>
        <v>1232.1428571428571</v>
      </c>
      <c r="R15" s="844">
        <f t="shared" si="7"/>
        <v>888</v>
      </c>
      <c r="S15" s="843">
        <f t="shared" si="8"/>
        <v>43866</v>
      </c>
      <c r="T15" s="842">
        <f t="shared" si="9"/>
        <v>38.5</v>
      </c>
      <c r="U15" s="841">
        <v>38365</v>
      </c>
      <c r="V15" s="148"/>
      <c r="W15" s="840">
        <f t="shared" si="10"/>
        <v>1155</v>
      </c>
      <c r="X15" s="839">
        <f t="shared" si="11"/>
        <v>103.95</v>
      </c>
      <c r="Y15" s="839">
        <f t="shared" si="12"/>
        <v>1258.95</v>
      </c>
    </row>
    <row r="16" spans="1:25" s="737" customFormat="1">
      <c r="A16" s="837">
        <v>4</v>
      </c>
      <c r="B16" s="835" t="s">
        <v>891</v>
      </c>
      <c r="C16" s="849" t="s">
        <v>983</v>
      </c>
      <c r="D16" s="849"/>
      <c r="E16" s="833">
        <f t="shared" si="1"/>
        <v>41.071428571428569</v>
      </c>
      <c r="F16" s="848">
        <f t="shared" si="2"/>
        <v>5.1339285714285712</v>
      </c>
      <c r="G16" s="868"/>
      <c r="H16" s="831">
        <v>2</v>
      </c>
      <c r="I16" s="829">
        <f>(E16*G16)+(E16/6*G16)</f>
        <v>0</v>
      </c>
      <c r="J16" s="828">
        <f t="shared" si="3"/>
        <v>10.267857142857142</v>
      </c>
      <c r="K16" s="869">
        <f>(20+50)/6*(6)</f>
        <v>70</v>
      </c>
      <c r="L16" s="811">
        <f t="shared" si="4"/>
        <v>24</v>
      </c>
      <c r="M16" s="826">
        <f t="shared" si="5"/>
        <v>104.3</v>
      </c>
      <c r="N16" s="847">
        <v>6</v>
      </c>
      <c r="O16" s="824">
        <v>42005</v>
      </c>
      <c r="P16" s="866">
        <f>6*3+7*38.5</f>
        <v>287.5</v>
      </c>
      <c r="Q16" s="845">
        <f t="shared" si="6"/>
        <v>1232.1428571428571</v>
      </c>
      <c r="R16" s="844">
        <f t="shared" si="7"/>
        <v>1862</v>
      </c>
      <c r="S16" s="843">
        <f t="shared" si="8"/>
        <v>43866</v>
      </c>
      <c r="T16" s="842">
        <f t="shared" si="9"/>
        <v>38.5</v>
      </c>
      <c r="U16" s="841">
        <v>39163</v>
      </c>
      <c r="V16" s="148"/>
      <c r="W16" s="840">
        <f t="shared" si="10"/>
        <v>1155</v>
      </c>
      <c r="X16" s="839">
        <f t="shared" si="11"/>
        <v>103.95</v>
      </c>
      <c r="Y16" s="839">
        <f t="shared" si="12"/>
        <v>1258.95</v>
      </c>
    </row>
    <row r="17" spans="1:26" s="737" customFormat="1">
      <c r="A17" s="837">
        <v>5</v>
      </c>
      <c r="B17" s="835" t="s">
        <v>890</v>
      </c>
      <c r="C17" s="849" t="s">
        <v>889</v>
      </c>
      <c r="D17" s="849"/>
      <c r="E17" s="833">
        <f t="shared" si="1"/>
        <v>41.071428571428569</v>
      </c>
      <c r="F17" s="832">
        <f t="shared" si="2"/>
        <v>5.1339285714285712</v>
      </c>
      <c r="G17" s="831"/>
      <c r="H17" s="831">
        <v>-3</v>
      </c>
      <c r="I17" s="829">
        <f>(E17*G17)+(E17/6*G17)</f>
        <v>0</v>
      </c>
      <c r="J17" s="828">
        <f t="shared" si="3"/>
        <v>-15.401785714285714</v>
      </c>
      <c r="K17" s="867">
        <f>(50+35.83)/6*(N17)</f>
        <v>85.83</v>
      </c>
      <c r="L17" s="811">
        <f t="shared" si="4"/>
        <v>24</v>
      </c>
      <c r="M17" s="826">
        <f t="shared" si="5"/>
        <v>94.4</v>
      </c>
      <c r="N17" s="847">
        <v>6</v>
      </c>
      <c r="O17" s="824">
        <v>42005</v>
      </c>
      <c r="P17" s="866">
        <f>6*3+7*(38.5)</f>
        <v>287.5</v>
      </c>
      <c r="Q17" s="845">
        <f t="shared" si="6"/>
        <v>1232.1428571428571</v>
      </c>
      <c r="R17" s="844">
        <f t="shared" si="7"/>
        <v>1862</v>
      </c>
      <c r="S17" s="843">
        <f t="shared" si="8"/>
        <v>43866</v>
      </c>
      <c r="T17" s="842">
        <f t="shared" si="9"/>
        <v>38.5</v>
      </c>
      <c r="U17" s="841">
        <v>40577</v>
      </c>
      <c r="V17" s="148"/>
      <c r="W17" s="840">
        <f t="shared" si="10"/>
        <v>1155</v>
      </c>
      <c r="X17" s="839">
        <f t="shared" si="11"/>
        <v>103.95</v>
      </c>
      <c r="Y17" s="839">
        <f t="shared" si="12"/>
        <v>1258.95</v>
      </c>
    </row>
    <row r="18" spans="1:26" s="814" customFormat="1">
      <c r="A18" s="837">
        <v>6</v>
      </c>
      <c r="B18" s="835" t="s">
        <v>859</v>
      </c>
      <c r="C18" s="737" t="s">
        <v>858</v>
      </c>
      <c r="D18" s="834"/>
      <c r="E18" s="833">
        <v>31</v>
      </c>
      <c r="F18" s="832">
        <f>+E18/8</f>
        <v>3.875</v>
      </c>
      <c r="G18" s="831"/>
      <c r="H18" s="830">
        <v>22</v>
      </c>
      <c r="I18" s="829">
        <f>+G18*E18</f>
        <v>0</v>
      </c>
      <c r="J18" s="828">
        <f>+F18*H18</f>
        <v>85.25</v>
      </c>
      <c r="K18" s="827"/>
      <c r="L18" s="811">
        <f>+N18*$N$3</f>
        <v>24</v>
      </c>
      <c r="M18" s="826">
        <f>ROUND(SUM(I18:L18),1)</f>
        <v>109.3</v>
      </c>
      <c r="N18" s="825">
        <v>6</v>
      </c>
      <c r="O18" s="824">
        <v>43647</v>
      </c>
      <c r="P18" s="823">
        <f>+E18*6</f>
        <v>186</v>
      </c>
      <c r="Q18" s="822">
        <f>+E18*30</f>
        <v>930</v>
      </c>
      <c r="R18" s="821">
        <f>1+$K$2-O18</f>
        <v>220</v>
      </c>
      <c r="S18" s="820">
        <f t="shared" si="8"/>
        <v>43866</v>
      </c>
      <c r="T18" s="819">
        <f>(E18*7-18)/7</f>
        <v>28.428571428571427</v>
      </c>
      <c r="U18" s="818"/>
      <c r="V18" s="817"/>
      <c r="W18" s="816">
        <f>+T18*30</f>
        <v>852.85714285714278</v>
      </c>
      <c r="X18" s="815">
        <f>+W18*0.09</f>
        <v>76.757142857142853</v>
      </c>
      <c r="Y18" s="815">
        <f>+X18+W18</f>
        <v>929.61428571428564</v>
      </c>
    </row>
    <row r="19" spans="1:26" s="737" customFormat="1">
      <c r="A19" s="836">
        <v>7</v>
      </c>
      <c r="B19" s="835" t="s">
        <v>888</v>
      </c>
      <c r="C19" s="737" t="s">
        <v>982</v>
      </c>
      <c r="D19" s="834"/>
      <c r="E19" s="833">
        <f t="shared" si="1"/>
        <v>31.000028571428572</v>
      </c>
      <c r="F19" s="832">
        <f t="shared" si="2"/>
        <v>3.8750035714285715</v>
      </c>
      <c r="G19" s="868">
        <v>6</v>
      </c>
      <c r="H19" s="831">
        <v>17</v>
      </c>
      <c r="I19" s="829">
        <f t="shared" ref="I19:I24" si="13">(E19*G19)+(E19/6*G19)</f>
        <v>217.00020000000001</v>
      </c>
      <c r="J19" s="828">
        <f t="shared" si="3"/>
        <v>65.875060714285723</v>
      </c>
      <c r="K19" s="867"/>
      <c r="L19" s="811">
        <f t="shared" si="4"/>
        <v>28</v>
      </c>
      <c r="M19" s="826">
        <f t="shared" si="5"/>
        <v>310.89999999999998</v>
      </c>
      <c r="N19" s="847">
        <v>7</v>
      </c>
      <c r="O19" s="824">
        <v>43405</v>
      </c>
      <c r="P19" s="866">
        <f>6*3+7*(28.4286)</f>
        <v>217.00020000000001</v>
      </c>
      <c r="Q19" s="845">
        <f t="shared" si="6"/>
        <v>930.00085714285717</v>
      </c>
      <c r="R19" s="844">
        <f t="shared" si="7"/>
        <v>462</v>
      </c>
      <c r="S19" s="843">
        <f t="shared" si="8"/>
        <v>43866</v>
      </c>
      <c r="T19" s="842">
        <f t="shared" si="9"/>
        <v>28.428599999999999</v>
      </c>
      <c r="U19" s="841"/>
      <c r="V19" s="148"/>
      <c r="W19" s="840">
        <f t="shared" si="10"/>
        <v>852.85799999999995</v>
      </c>
      <c r="X19" s="839">
        <f t="shared" si="11"/>
        <v>76.75721999999999</v>
      </c>
      <c r="Y19" s="839">
        <f t="shared" si="12"/>
        <v>929.61521999999991</v>
      </c>
    </row>
    <row r="20" spans="1:26" s="737" customFormat="1">
      <c r="A20" s="836">
        <v>8</v>
      </c>
      <c r="B20" s="835" t="s">
        <v>886</v>
      </c>
      <c r="C20" s="737" t="s">
        <v>885</v>
      </c>
      <c r="D20" s="834"/>
      <c r="E20" s="833">
        <f t="shared" si="1"/>
        <v>31.000028571428572</v>
      </c>
      <c r="F20" s="832">
        <f t="shared" si="2"/>
        <v>3.8750035714285715</v>
      </c>
      <c r="G20" s="868"/>
      <c r="H20" s="831">
        <v>25</v>
      </c>
      <c r="I20" s="829">
        <f t="shared" si="13"/>
        <v>0</v>
      </c>
      <c r="J20" s="828">
        <f t="shared" si="3"/>
        <v>96.875089285714296</v>
      </c>
      <c r="K20" s="867"/>
      <c r="L20" s="811">
        <f t="shared" si="4"/>
        <v>28</v>
      </c>
      <c r="M20" s="826">
        <f t="shared" si="5"/>
        <v>124.9</v>
      </c>
      <c r="N20" s="847">
        <v>7</v>
      </c>
      <c r="O20" s="824">
        <v>43405</v>
      </c>
      <c r="P20" s="866">
        <f>6*3+7*(28.4286)</f>
        <v>217.00020000000001</v>
      </c>
      <c r="Q20" s="845">
        <f t="shared" si="6"/>
        <v>930.00085714285717</v>
      </c>
      <c r="R20" s="844">
        <f t="shared" si="7"/>
        <v>462</v>
      </c>
      <c r="S20" s="843">
        <f t="shared" si="8"/>
        <v>43866</v>
      </c>
      <c r="T20" s="842">
        <f t="shared" si="9"/>
        <v>28.428599999999999</v>
      </c>
      <c r="U20" s="841"/>
      <c r="V20" s="148"/>
      <c r="W20" s="840">
        <f t="shared" si="10"/>
        <v>852.85799999999995</v>
      </c>
      <c r="X20" s="839">
        <f t="shared" si="11"/>
        <v>76.75721999999999</v>
      </c>
      <c r="Y20" s="839">
        <f t="shared" si="12"/>
        <v>929.61521999999991</v>
      </c>
    </row>
    <row r="21" spans="1:26" s="737" customFormat="1">
      <c r="A21" s="836">
        <v>9</v>
      </c>
      <c r="B21" s="835" t="s">
        <v>884</v>
      </c>
      <c r="C21" s="737" t="s">
        <v>883</v>
      </c>
      <c r="D21" s="834"/>
      <c r="E21" s="833">
        <f t="shared" si="1"/>
        <v>31.000028571428572</v>
      </c>
      <c r="F21" s="832">
        <f t="shared" si="2"/>
        <v>3.8750035714285715</v>
      </c>
      <c r="G21" s="868"/>
      <c r="H21" s="831">
        <v>4</v>
      </c>
      <c r="I21" s="829">
        <f t="shared" si="13"/>
        <v>0</v>
      </c>
      <c r="J21" s="828">
        <f t="shared" si="3"/>
        <v>15.500014285714286</v>
      </c>
      <c r="K21" s="867"/>
      <c r="L21" s="811">
        <f t="shared" si="4"/>
        <v>24</v>
      </c>
      <c r="M21" s="826">
        <f t="shared" si="5"/>
        <v>39.5</v>
      </c>
      <c r="N21" s="847">
        <v>6</v>
      </c>
      <c r="O21" s="824">
        <v>43617</v>
      </c>
      <c r="P21" s="866">
        <f>6*3+7*(28.4286)</f>
        <v>217.00020000000001</v>
      </c>
      <c r="Q21" s="845">
        <f t="shared" si="6"/>
        <v>930.00085714285717</v>
      </c>
      <c r="R21" s="844">
        <f t="shared" si="7"/>
        <v>250</v>
      </c>
      <c r="S21" s="843">
        <f t="shared" si="8"/>
        <v>43866</v>
      </c>
      <c r="T21" s="842">
        <f t="shared" si="9"/>
        <v>28.428599999999999</v>
      </c>
      <c r="U21" s="841"/>
      <c r="V21" s="148"/>
      <c r="W21" s="840">
        <f t="shared" si="10"/>
        <v>852.85799999999995</v>
      </c>
      <c r="X21" s="839">
        <f t="shared" si="11"/>
        <v>76.75721999999999</v>
      </c>
      <c r="Y21" s="839">
        <f t="shared" si="12"/>
        <v>929.61521999999991</v>
      </c>
    </row>
    <row r="22" spans="1:26" s="737" customFormat="1">
      <c r="A22" s="836">
        <v>10</v>
      </c>
      <c r="B22" s="835" t="s">
        <v>882</v>
      </c>
      <c r="C22" s="737" t="s">
        <v>881</v>
      </c>
      <c r="D22" s="834"/>
      <c r="E22" s="833">
        <f t="shared" si="1"/>
        <v>31.000028571428572</v>
      </c>
      <c r="F22" s="832">
        <f t="shared" si="2"/>
        <v>3.8750035714285715</v>
      </c>
      <c r="G22" s="868"/>
      <c r="H22" s="831">
        <v>0</v>
      </c>
      <c r="I22" s="829">
        <f t="shared" si="13"/>
        <v>0</v>
      </c>
      <c r="J22" s="828">
        <f t="shared" si="3"/>
        <v>0</v>
      </c>
      <c r="K22" s="867"/>
      <c r="L22" s="811">
        <f t="shared" si="4"/>
        <v>24</v>
      </c>
      <c r="M22" s="826">
        <f t="shared" si="5"/>
        <v>24</v>
      </c>
      <c r="N22" s="847">
        <v>6</v>
      </c>
      <c r="O22" s="824">
        <v>43617</v>
      </c>
      <c r="P22" s="866">
        <f>6*3+7*(28.4286)</f>
        <v>217.00020000000001</v>
      </c>
      <c r="Q22" s="845">
        <f t="shared" si="6"/>
        <v>930.00085714285717</v>
      </c>
      <c r="R22" s="844">
        <f t="shared" si="7"/>
        <v>250</v>
      </c>
      <c r="S22" s="843">
        <f t="shared" si="8"/>
        <v>43866</v>
      </c>
      <c r="T22" s="842">
        <f t="shared" si="9"/>
        <v>28.428599999999999</v>
      </c>
      <c r="U22" s="841"/>
      <c r="V22" s="148"/>
      <c r="W22" s="840">
        <f t="shared" si="10"/>
        <v>852.85799999999995</v>
      </c>
      <c r="X22" s="839">
        <f t="shared" si="11"/>
        <v>76.75721999999999</v>
      </c>
      <c r="Y22" s="839">
        <f t="shared" si="12"/>
        <v>929.61521999999991</v>
      </c>
    </row>
    <row r="23" spans="1:26" s="814" customFormat="1">
      <c r="A23" s="836">
        <v>11</v>
      </c>
      <c r="B23" s="835" t="s">
        <v>857</v>
      </c>
      <c r="C23" s="737" t="s">
        <v>856</v>
      </c>
      <c r="D23" s="834"/>
      <c r="E23" s="833">
        <v>31</v>
      </c>
      <c r="F23" s="832">
        <f>+E23/8</f>
        <v>3.875</v>
      </c>
      <c r="G23" s="831"/>
      <c r="H23" s="830">
        <v>16</v>
      </c>
      <c r="I23" s="829">
        <f>+G23*E23</f>
        <v>0</v>
      </c>
      <c r="J23" s="828">
        <f>+F23*H23</f>
        <v>62</v>
      </c>
      <c r="K23" s="827"/>
      <c r="L23" s="811">
        <f>+N23*$N$3</f>
        <v>28</v>
      </c>
      <c r="M23" s="826">
        <f>ROUND(SUM(I23:L23),1)</f>
        <v>90</v>
      </c>
      <c r="N23" s="825">
        <v>7</v>
      </c>
      <c r="O23" s="824">
        <v>43649</v>
      </c>
      <c r="P23" s="823">
        <f>+E23*6</f>
        <v>186</v>
      </c>
      <c r="Q23" s="822">
        <f>+E23*30</f>
        <v>930</v>
      </c>
      <c r="R23" s="821">
        <f>1+$K$2-O23</f>
        <v>218</v>
      </c>
      <c r="S23" s="820">
        <f t="shared" si="8"/>
        <v>43866</v>
      </c>
      <c r="T23" s="819">
        <f>(E23*7-18)/7</f>
        <v>28.428571428571427</v>
      </c>
      <c r="U23" s="818"/>
      <c r="V23" s="817"/>
      <c r="W23" s="816">
        <f>+T23*30</f>
        <v>852.85714285714278</v>
      </c>
      <c r="X23" s="815">
        <f>+W23*0.09</f>
        <v>76.757142857142853</v>
      </c>
      <c r="Y23" s="815">
        <f>+X23+W23</f>
        <v>929.61428571428564</v>
      </c>
    </row>
    <row r="24" spans="1:26" s="737" customFormat="1">
      <c r="A24" s="836">
        <v>12</v>
      </c>
      <c r="B24" s="835" t="s">
        <v>880</v>
      </c>
      <c r="C24" s="737" t="s">
        <v>879</v>
      </c>
      <c r="D24" s="834"/>
      <c r="E24" s="833">
        <f t="shared" si="1"/>
        <v>31.000028571428572</v>
      </c>
      <c r="F24" s="832">
        <f t="shared" si="2"/>
        <v>3.8750035714285715</v>
      </c>
      <c r="G24" s="868"/>
      <c r="H24" s="831">
        <v>0</v>
      </c>
      <c r="I24" s="829">
        <f t="shared" si="13"/>
        <v>0</v>
      </c>
      <c r="J24" s="828">
        <f t="shared" si="3"/>
        <v>0</v>
      </c>
      <c r="K24" s="867"/>
      <c r="L24" s="811">
        <f t="shared" si="4"/>
        <v>20</v>
      </c>
      <c r="M24" s="826">
        <f t="shared" si="5"/>
        <v>20</v>
      </c>
      <c r="N24" s="825">
        <v>5</v>
      </c>
      <c r="O24" s="824">
        <v>43783</v>
      </c>
      <c r="P24" s="866">
        <f>6*3+7*(28.4286)</f>
        <v>217.00020000000001</v>
      </c>
      <c r="Q24" s="845">
        <f t="shared" si="6"/>
        <v>930.00085714285717</v>
      </c>
      <c r="R24" s="844">
        <f t="shared" si="7"/>
        <v>84</v>
      </c>
      <c r="S24" s="843">
        <f t="shared" si="8"/>
        <v>43866</v>
      </c>
      <c r="T24" s="842">
        <f t="shared" si="9"/>
        <v>28.428599999999999</v>
      </c>
      <c r="U24" s="841"/>
      <c r="V24" s="148"/>
      <c r="W24" s="840">
        <f t="shared" si="10"/>
        <v>852.85799999999995</v>
      </c>
      <c r="X24" s="839">
        <f t="shared" si="11"/>
        <v>76.75721999999999</v>
      </c>
      <c r="Y24" s="839">
        <f t="shared" si="12"/>
        <v>929.61521999999991</v>
      </c>
    </row>
    <row r="25" spans="1:26" s="781" customFormat="1" ht="9" customHeight="1">
      <c r="A25" s="797"/>
      <c r="B25" s="796"/>
      <c r="C25" s="795"/>
      <c r="D25" s="1324" t="s">
        <v>878</v>
      </c>
      <c r="E25" s="1324"/>
      <c r="F25" s="1324"/>
      <c r="G25" s="794"/>
      <c r="H25" s="793">
        <f>SUM(H14:H24)</f>
        <v>106</v>
      </c>
      <c r="I25" s="792">
        <f>SUM(I14:I17)</f>
        <v>0</v>
      </c>
      <c r="J25" s="792">
        <f>SUM(J14:J17)</f>
        <v>113.53392857142858</v>
      </c>
      <c r="K25" s="792">
        <f>SUM(K14:K17)</f>
        <v>155.82999999999998</v>
      </c>
      <c r="L25" s="792">
        <f>SUM(L14:L17)</f>
        <v>96</v>
      </c>
      <c r="M25" s="791"/>
      <c r="N25" s="790"/>
      <c r="O25" s="789"/>
      <c r="P25" s="788">
        <f>SUM(P14:P17)</f>
        <v>1117.0999999999999</v>
      </c>
      <c r="Q25" s="788">
        <f>SUM(Q14:Q17)</f>
        <v>4787.5714285714275</v>
      </c>
      <c r="R25" s="787"/>
      <c r="S25" s="786"/>
      <c r="T25" s="785"/>
      <c r="U25" s="784"/>
      <c r="V25" s="783"/>
      <c r="W25" s="782"/>
    </row>
    <row r="26" spans="1:26" ht="15.75">
      <c r="B26" s="808"/>
      <c r="C26" s="865" t="s">
        <v>877</v>
      </c>
      <c r="D26" s="863"/>
      <c r="E26" s="863"/>
      <c r="F26" s="863"/>
      <c r="G26" s="864"/>
      <c r="H26" s="863"/>
      <c r="I26" s="863"/>
      <c r="J26" s="862" t="s">
        <v>876</v>
      </c>
      <c r="K26" s="1325">
        <f>SUM(M28:M31)</f>
        <v>730.69999999999993</v>
      </c>
      <c r="L26" s="1325"/>
      <c r="M26" s="1326"/>
      <c r="N26" s="861"/>
      <c r="O26" s="860" t="str">
        <f>+P1</f>
        <v>0AB5C</v>
      </c>
      <c r="P26" s="859" t="s">
        <v>875</v>
      </c>
      <c r="Q26" s="858">
        <v>750</v>
      </c>
      <c r="S26" s="805"/>
      <c r="T26" s="804"/>
      <c r="U26" s="803"/>
      <c r="W26" s="857"/>
    </row>
    <row r="27" spans="1:26" ht="12" customHeight="1">
      <c r="B27" s="808"/>
      <c r="C27" s="856" t="s">
        <v>874</v>
      </c>
      <c r="E27" s="854" t="s">
        <v>873</v>
      </c>
      <c r="F27" s="854" t="s">
        <v>872</v>
      </c>
      <c r="G27" s="855" t="s">
        <v>871</v>
      </c>
      <c r="H27" s="854" t="s">
        <v>870</v>
      </c>
      <c r="I27" s="854" t="s">
        <v>869</v>
      </c>
      <c r="J27" s="854" t="s">
        <v>868</v>
      </c>
      <c r="K27" s="854" t="s">
        <v>867</v>
      </c>
      <c r="L27" s="854" t="s">
        <v>866</v>
      </c>
      <c r="M27" s="854" t="s">
        <v>865</v>
      </c>
      <c r="N27" s="853" t="s">
        <v>864</v>
      </c>
      <c r="P27" s="852" t="s">
        <v>863</v>
      </c>
      <c r="Q27" s="851" t="s">
        <v>862</v>
      </c>
      <c r="S27" s="805"/>
      <c r="T27" s="850" t="s">
        <v>861</v>
      </c>
      <c r="U27" s="803"/>
    </row>
    <row r="28" spans="1:26" s="737" customFormat="1">
      <c r="A28" s="837">
        <v>13</v>
      </c>
      <c r="B28" s="835" t="s">
        <v>860</v>
      </c>
      <c r="C28" s="849" t="s">
        <v>534</v>
      </c>
      <c r="D28" s="849"/>
      <c r="E28" s="833">
        <f>+Q28/30</f>
        <v>43.466666666666661</v>
      </c>
      <c r="F28" s="848">
        <f t="shared" ref="F28:F31" si="14">+E28/8</f>
        <v>5.4333333333333327</v>
      </c>
      <c r="G28" s="831">
        <v>6</v>
      </c>
      <c r="H28" s="831">
        <v>1</v>
      </c>
      <c r="I28" s="829">
        <f>(E28*G28)+(E28/6*G28)</f>
        <v>304.26666666666659</v>
      </c>
      <c r="J28" s="828">
        <f>+F28*H28</f>
        <v>5.4333333333333327</v>
      </c>
      <c r="K28" s="827"/>
      <c r="L28" s="811">
        <f>+N28*$N$3</f>
        <v>24</v>
      </c>
      <c r="M28" s="826">
        <f>ROUND((L28+K28+J28+I28),1)</f>
        <v>333.7</v>
      </c>
      <c r="N28" s="847">
        <v>6</v>
      </c>
      <c r="O28" s="824">
        <v>43307</v>
      </c>
      <c r="P28" s="846">
        <f>(1400-96)/30*7</f>
        <v>304.26666666666665</v>
      </c>
      <c r="Q28" s="845">
        <f>+P28/7*30</f>
        <v>1303.9999999999998</v>
      </c>
      <c r="R28" s="844">
        <f t="shared" ref="R28:R31" si="15">1+$K$2-O28</f>
        <v>560</v>
      </c>
      <c r="S28" s="843">
        <f t="shared" si="8"/>
        <v>43866</v>
      </c>
      <c r="T28" s="842">
        <f t="shared" ref="T28:T31" si="16">(E28*7-18)/7</f>
        <v>40.895238095238092</v>
      </c>
      <c r="U28" s="841">
        <v>38365</v>
      </c>
      <c r="V28" s="148"/>
      <c r="W28" s="840">
        <f t="shared" ref="W28:W31" si="17">+T28*30</f>
        <v>1226.8571428571427</v>
      </c>
      <c r="X28" s="839">
        <f t="shared" ref="X28:X31" si="18">+W28*0.09</f>
        <v>110.41714285714284</v>
      </c>
      <c r="Y28" s="839">
        <f t="shared" ref="Y28:Y31" si="19">+X28+W28</f>
        <v>1337.2742857142855</v>
      </c>
      <c r="Z28" s="838">
        <f>6*3+7*38.5</f>
        <v>287.5</v>
      </c>
    </row>
    <row r="29" spans="1:26" s="814" customFormat="1">
      <c r="A29" s="836">
        <v>14</v>
      </c>
      <c r="B29" s="835" t="s">
        <v>855</v>
      </c>
      <c r="C29" s="737" t="s">
        <v>854</v>
      </c>
      <c r="D29" s="834"/>
      <c r="E29" s="833">
        <v>31</v>
      </c>
      <c r="F29" s="832">
        <f t="shared" si="14"/>
        <v>3.875</v>
      </c>
      <c r="G29" s="831">
        <v>5</v>
      </c>
      <c r="H29" s="830">
        <v>-1</v>
      </c>
      <c r="I29" s="829">
        <f>+G29*E29</f>
        <v>155</v>
      </c>
      <c r="J29" s="828">
        <f>+F29*H29</f>
        <v>-3.875</v>
      </c>
      <c r="K29" s="827"/>
      <c r="L29" s="811">
        <f>+N29*$N$3</f>
        <v>20</v>
      </c>
      <c r="M29" s="826">
        <f>ROUND(SUM(I29:L29),1)</f>
        <v>171.1</v>
      </c>
      <c r="N29" s="825">
        <v>5</v>
      </c>
      <c r="O29" s="824">
        <v>43776</v>
      </c>
      <c r="P29" s="823">
        <f>+E29*6</f>
        <v>186</v>
      </c>
      <c r="Q29" s="822">
        <f>+E29*30</f>
        <v>930</v>
      </c>
      <c r="R29" s="821">
        <f t="shared" si="15"/>
        <v>91</v>
      </c>
      <c r="S29" s="820">
        <f t="shared" si="8"/>
        <v>43866</v>
      </c>
      <c r="T29" s="819">
        <f t="shared" si="16"/>
        <v>28.428571428571427</v>
      </c>
      <c r="U29" s="818"/>
      <c r="V29" s="817"/>
      <c r="W29" s="816">
        <f t="shared" si="17"/>
        <v>852.85714285714278</v>
      </c>
      <c r="X29" s="815">
        <f t="shared" si="18"/>
        <v>76.757142857142853</v>
      </c>
      <c r="Y29" s="815">
        <f t="shared" si="19"/>
        <v>929.61428571428564</v>
      </c>
    </row>
    <row r="30" spans="1:26" s="814" customFormat="1">
      <c r="A30" s="992" t="s">
        <v>959</v>
      </c>
      <c r="B30" s="835" t="s">
        <v>956</v>
      </c>
      <c r="C30" s="737" t="s">
        <v>957</v>
      </c>
      <c r="D30" s="834"/>
      <c r="E30" s="833">
        <v>33</v>
      </c>
      <c r="F30" s="832">
        <f t="shared" si="14"/>
        <v>4.125</v>
      </c>
      <c r="G30" s="831">
        <v>6</v>
      </c>
      <c r="H30" s="830">
        <v>0</v>
      </c>
      <c r="I30" s="829">
        <f>+G30*E30</f>
        <v>198</v>
      </c>
      <c r="J30" s="828">
        <f>+F30*H30</f>
        <v>0</v>
      </c>
      <c r="K30" s="827"/>
      <c r="L30" s="811">
        <f>+N30*$N$3</f>
        <v>24</v>
      </c>
      <c r="M30" s="826">
        <f>ROUND(SUM(I30:L30),1)</f>
        <v>222</v>
      </c>
      <c r="N30" s="825">
        <v>6</v>
      </c>
      <c r="O30" s="824">
        <v>43851</v>
      </c>
      <c r="P30" s="823">
        <f>+E30*6</f>
        <v>198</v>
      </c>
      <c r="Q30" s="822">
        <f>+E30*30</f>
        <v>990</v>
      </c>
      <c r="R30" s="821">
        <f t="shared" si="15"/>
        <v>16</v>
      </c>
      <c r="S30" s="820">
        <f t="shared" si="8"/>
        <v>43866</v>
      </c>
      <c r="T30" s="819">
        <f t="shared" si="16"/>
        <v>30.428571428571427</v>
      </c>
      <c r="U30" s="818"/>
      <c r="V30" s="817"/>
      <c r="W30" s="816">
        <f t="shared" si="17"/>
        <v>912.85714285714278</v>
      </c>
      <c r="X30" s="815">
        <f t="shared" si="18"/>
        <v>82.157142857142844</v>
      </c>
      <c r="Y30" s="815">
        <f t="shared" si="19"/>
        <v>995.01428571428562</v>
      </c>
    </row>
    <row r="31" spans="1:26" s="814" customFormat="1">
      <c r="A31" s="992" t="s">
        <v>959</v>
      </c>
      <c r="B31" s="835" t="s">
        <v>960</v>
      </c>
      <c r="C31" s="737" t="s">
        <v>961</v>
      </c>
      <c r="D31" s="834"/>
      <c r="E31" s="993">
        <v>31</v>
      </c>
      <c r="F31" s="994">
        <f t="shared" si="14"/>
        <v>3.875</v>
      </c>
      <c r="G31" s="995"/>
      <c r="H31" s="830">
        <v>1</v>
      </c>
      <c r="I31" s="829">
        <f t="shared" ref="I31" si="20">+G31*E31</f>
        <v>0</v>
      </c>
      <c r="J31" s="828">
        <f t="shared" ref="J31" si="21">+F31*H31</f>
        <v>3.875</v>
      </c>
      <c r="K31" s="827"/>
      <c r="L31" s="811">
        <f t="shared" ref="L31" si="22">+N31*$N$3</f>
        <v>0</v>
      </c>
      <c r="M31" s="826">
        <f t="shared" ref="M31" si="23">ROUND(SUM(I31:L31),1)</f>
        <v>3.9</v>
      </c>
      <c r="N31" s="995"/>
      <c r="O31" s="824">
        <v>43851</v>
      </c>
      <c r="P31" s="823">
        <f>+E31*6</f>
        <v>186</v>
      </c>
      <c r="Q31" s="822">
        <f>+E31*30</f>
        <v>930</v>
      </c>
      <c r="R31" s="821">
        <f t="shared" si="15"/>
        <v>16</v>
      </c>
      <c r="S31" s="820">
        <f t="shared" si="8"/>
        <v>43866</v>
      </c>
      <c r="T31" s="819">
        <f t="shared" si="16"/>
        <v>28.428571428571427</v>
      </c>
      <c r="U31" s="818"/>
      <c r="V31" s="817"/>
      <c r="W31" s="816">
        <f t="shared" si="17"/>
        <v>852.85714285714278</v>
      </c>
      <c r="X31" s="815">
        <f t="shared" si="18"/>
        <v>76.757142857142853</v>
      </c>
      <c r="Y31" s="815">
        <f t="shared" si="19"/>
        <v>929.61428571428564</v>
      </c>
    </row>
    <row r="32" spans="1:26" s="781" customFormat="1" ht="9" customHeight="1">
      <c r="A32" s="797"/>
      <c r="B32" s="796"/>
      <c r="C32" s="795"/>
      <c r="D32" s="1324"/>
      <c r="E32" s="1324"/>
      <c r="F32" s="1324"/>
      <c r="G32" s="794"/>
      <c r="H32" s="793">
        <f>SUM(H28:H31)</f>
        <v>1</v>
      </c>
      <c r="I32" s="792"/>
      <c r="J32" s="792"/>
      <c r="K32" s="792"/>
      <c r="L32" s="792"/>
      <c r="M32" s="791">
        <f>+H25+H32</f>
        <v>107</v>
      </c>
      <c r="N32" s="790">
        <f>SUM(N14:N31)</f>
        <v>85</v>
      </c>
      <c r="O32" s="789" t="s">
        <v>853</v>
      </c>
      <c r="P32" s="788"/>
      <c r="Q32" s="788">
        <v>1232.1400000000001</v>
      </c>
      <c r="R32" s="787"/>
      <c r="S32" s="786"/>
      <c r="T32" s="785"/>
      <c r="U32" s="784"/>
      <c r="V32" s="783"/>
      <c r="W32" s="782" t="e">
        <f>+#REF!/7</f>
        <v>#REF!</v>
      </c>
    </row>
    <row r="33" spans="1:23" ht="15">
      <c r="B33" s="808"/>
      <c r="F33" s="813" t="s">
        <v>852</v>
      </c>
      <c r="G33" s="812"/>
      <c r="H33" s="1327">
        <f>+K12+K26+K3</f>
        <v>2348.5</v>
      </c>
      <c r="I33" s="1328"/>
      <c r="L33" s="811"/>
      <c r="O33" s="810">
        <f>INT(M32+N32)</f>
        <v>192</v>
      </c>
      <c r="P33" s="809"/>
      <c r="Q33" s="806"/>
      <c r="R33" s="805"/>
      <c r="S33" s="804"/>
      <c r="T33" s="798"/>
      <c r="U33" s="803"/>
      <c r="W33" s="1" t="e">
        <f>+W32*30</f>
        <v>#REF!</v>
      </c>
    </row>
    <row r="34" spans="1:23" ht="5.0999999999999996" customHeight="1" thickBot="1">
      <c r="B34" s="808"/>
      <c r="P34" s="807"/>
      <c r="Q34" s="806"/>
      <c r="R34" s="805"/>
      <c r="S34" s="804"/>
      <c r="T34" s="798"/>
      <c r="U34" s="803"/>
    </row>
    <row r="35" spans="1:23" ht="18.75" thickBot="1">
      <c r="B35" s="802" t="s">
        <v>851</v>
      </c>
      <c r="C35" s="800"/>
      <c r="D35" s="1329">
        <f>K26+K12+K3</f>
        <v>2348.5</v>
      </c>
      <c r="E35" s="1330"/>
      <c r="F35" s="801" t="s">
        <v>850</v>
      </c>
      <c r="G35" s="800"/>
      <c r="H35" s="1331">
        <f>+K53</f>
        <v>2124.0499999999997</v>
      </c>
      <c r="I35" s="1332"/>
      <c r="J35" s="799" t="s">
        <v>849</v>
      </c>
      <c r="K35" s="503"/>
      <c r="L35" s="1333">
        <f>+H35+D35</f>
        <v>4472.5499999999993</v>
      </c>
      <c r="M35" s="1334"/>
      <c r="O35" s="12">
        <f>+D35-H33</f>
        <v>0</v>
      </c>
      <c r="R35" s="150"/>
      <c r="S35" s="798"/>
      <c r="T35" s="798"/>
      <c r="U35" s="150"/>
    </row>
    <row r="36" spans="1:23" s="781" customFormat="1" ht="5.0999999999999996" customHeight="1" thickBot="1">
      <c r="A36" s="797"/>
      <c r="B36" s="796"/>
      <c r="C36" s="795"/>
      <c r="D36" s="1324"/>
      <c r="E36" s="1324"/>
      <c r="F36" s="1324"/>
      <c r="G36" s="794"/>
      <c r="H36" s="793"/>
      <c r="I36" s="792"/>
      <c r="J36" s="792"/>
      <c r="K36" s="792"/>
      <c r="L36" s="792"/>
      <c r="M36" s="791"/>
      <c r="N36" s="790"/>
      <c r="O36" s="789"/>
      <c r="P36" s="788"/>
      <c r="Q36" s="788"/>
      <c r="R36" s="787"/>
      <c r="S36" s="786"/>
      <c r="T36" s="785"/>
      <c r="U36" s="784"/>
      <c r="V36" s="783"/>
      <c r="W36" s="782"/>
    </row>
    <row r="37" spans="1:23" s="737" customFormat="1" outlineLevel="1">
      <c r="A37" s="735"/>
      <c r="B37" s="780"/>
      <c r="C37" s="779" t="s">
        <v>848</v>
      </c>
      <c r="D37" s="778"/>
      <c r="E37" s="778"/>
      <c r="F37" s="778"/>
      <c r="G37" s="756" t="s">
        <v>847</v>
      </c>
      <c r="H37" s="755" t="s">
        <v>948</v>
      </c>
      <c r="I37" s="755"/>
      <c r="J37" s="755"/>
      <c r="K37" s="755"/>
      <c r="L37" s="777"/>
      <c r="M37" s="738"/>
      <c r="N37" s="776"/>
      <c r="O37" s="775">
        <v>500</v>
      </c>
      <c r="P37" s="774">
        <v>1</v>
      </c>
      <c r="Q37" s="773" t="s">
        <v>846</v>
      </c>
    </row>
    <row r="38" spans="1:23" s="737" customFormat="1" outlineLevel="1">
      <c r="A38" s="735"/>
      <c r="B38" s="747"/>
      <c r="C38" s="767" t="s">
        <v>845</v>
      </c>
      <c r="D38" s="772" t="s">
        <v>987</v>
      </c>
      <c r="E38" s="771"/>
      <c r="F38" s="771"/>
      <c r="G38" s="756" t="s">
        <v>844</v>
      </c>
      <c r="H38" s="770" t="s">
        <v>948</v>
      </c>
      <c r="I38" s="770"/>
      <c r="J38" s="770"/>
      <c r="K38" s="770"/>
      <c r="L38" s="742"/>
      <c r="M38" s="738"/>
      <c r="N38" s="764"/>
      <c r="O38" s="769">
        <f>+O37/7</f>
        <v>71.428571428571431</v>
      </c>
      <c r="P38" s="768">
        <f>+O38*P37</f>
        <v>71.428571428571431</v>
      </c>
      <c r="Q38" s="714"/>
    </row>
    <row r="39" spans="1:23" s="737" customFormat="1" ht="13.5" outlineLevel="1" thickBot="1">
      <c r="A39" s="735"/>
      <c r="B39" s="747"/>
      <c r="C39" s="767" t="s">
        <v>843</v>
      </c>
      <c r="D39" s="757" t="s">
        <v>986</v>
      </c>
      <c r="E39" s="756" t="s">
        <v>842</v>
      </c>
      <c r="F39" s="760">
        <v>43953</v>
      </c>
      <c r="G39" s="766" t="s">
        <v>841</v>
      </c>
      <c r="H39" s="765">
        <v>2020</v>
      </c>
      <c r="I39" s="750"/>
      <c r="J39" s="750"/>
      <c r="K39" s="750"/>
      <c r="L39" s="742"/>
      <c r="M39" s="1"/>
      <c r="N39" s="764"/>
      <c r="O39" s="763">
        <f>+O38/6</f>
        <v>11.904761904761905</v>
      </c>
      <c r="P39" s="762">
        <f>+O39*P37</f>
        <v>11.904761904761905</v>
      </c>
      <c r="Q39" s="761">
        <f>+P39+P38</f>
        <v>83.333333333333343</v>
      </c>
      <c r="S39" s="1"/>
    </row>
    <row r="40" spans="1:23" s="737" customFormat="1" outlineLevel="1">
      <c r="A40" s="735"/>
      <c r="B40" s="747"/>
      <c r="C40" s="758" t="s">
        <v>840</v>
      </c>
      <c r="D40" s="757" t="s">
        <v>950</v>
      </c>
      <c r="E40" s="757"/>
      <c r="F40" s="757"/>
      <c r="G40" s="756" t="s">
        <v>839</v>
      </c>
      <c r="H40" s="759" t="s">
        <v>801</v>
      </c>
      <c r="I40" s="756" t="s">
        <v>838</v>
      </c>
      <c r="J40" s="760">
        <v>44014</v>
      </c>
      <c r="K40" s="759"/>
      <c r="L40" s="742"/>
      <c r="M40" s="1"/>
      <c r="N40" s="764"/>
    </row>
    <row r="41" spans="1:23" s="737" customFormat="1" outlineLevel="1">
      <c r="A41" s="735"/>
      <c r="B41" s="747"/>
      <c r="C41" s="758" t="s">
        <v>837</v>
      </c>
      <c r="D41" s="757" t="s">
        <v>949</v>
      </c>
      <c r="E41" s="757"/>
      <c r="F41" s="757"/>
      <c r="G41" s="756" t="s">
        <v>836</v>
      </c>
      <c r="H41" s="755" t="s">
        <v>948</v>
      </c>
      <c r="I41" s="756" t="s">
        <v>835</v>
      </c>
      <c r="J41" s="755" t="s">
        <v>947</v>
      </c>
      <c r="K41" s="755"/>
      <c r="L41" s="742"/>
      <c r="M41" s="1"/>
      <c r="N41" s="764"/>
      <c r="O41" s="736"/>
    </row>
    <row r="42" spans="1:23" s="737" customFormat="1" ht="17.25" outlineLevel="1" thickBot="1">
      <c r="A42" s="735"/>
      <c r="B42" s="747"/>
      <c r="C42" s="754" t="s">
        <v>834</v>
      </c>
      <c r="D42" s="754" t="s">
        <v>833</v>
      </c>
      <c r="E42" s="754"/>
      <c r="F42" s="754"/>
      <c r="G42" s="753" t="s">
        <v>832</v>
      </c>
      <c r="H42" s="753" t="s">
        <v>831</v>
      </c>
      <c r="I42" s="753" t="s">
        <v>830</v>
      </c>
      <c r="J42" s="753" t="s">
        <v>829</v>
      </c>
      <c r="K42" s="753" t="s">
        <v>828</v>
      </c>
      <c r="L42" s="742"/>
      <c r="M42" s="1"/>
      <c r="O42" s="736"/>
    </row>
    <row r="43" spans="1:23" outlineLevel="1">
      <c r="B43" s="747"/>
      <c r="C43" s="751" t="s">
        <v>946</v>
      </c>
      <c r="D43" s="750" t="s">
        <v>945</v>
      </c>
      <c r="E43" s="750"/>
      <c r="F43" s="750"/>
      <c r="G43" s="749">
        <v>43471</v>
      </c>
      <c r="H43" s="986">
        <v>31</v>
      </c>
      <c r="I43" s="986">
        <v>235</v>
      </c>
      <c r="J43" s="986">
        <v>26.67</v>
      </c>
      <c r="K43" s="986">
        <v>208.33</v>
      </c>
      <c r="L43" s="742"/>
      <c r="N43" s="737"/>
      <c r="O43" s="736"/>
      <c r="P43" s="737"/>
      <c r="Q43" s="737"/>
      <c r="R43" s="737"/>
      <c r="S43" s="737"/>
      <c r="T43" s="737"/>
    </row>
    <row r="44" spans="1:23" s="737" customFormat="1" outlineLevel="1">
      <c r="A44" s="735"/>
      <c r="B44" s="747"/>
      <c r="C44" s="751" t="s">
        <v>944</v>
      </c>
      <c r="D44" s="750" t="s">
        <v>943</v>
      </c>
      <c r="E44" s="750"/>
      <c r="F44" s="750"/>
      <c r="G44" s="749">
        <v>43473</v>
      </c>
      <c r="H44" s="986">
        <v>31</v>
      </c>
      <c r="I44" s="986">
        <v>235</v>
      </c>
      <c r="J44" s="986">
        <v>26.67</v>
      </c>
      <c r="K44" s="986">
        <v>208.33</v>
      </c>
      <c r="L44" s="742"/>
      <c r="M44" s="1"/>
      <c r="O44" s="736"/>
    </row>
    <row r="45" spans="1:23" s="737" customFormat="1" outlineLevel="1">
      <c r="A45" s="735"/>
      <c r="B45" s="747"/>
      <c r="C45" s="751" t="s">
        <v>942</v>
      </c>
      <c r="D45" s="750" t="s">
        <v>941</v>
      </c>
      <c r="E45" s="750"/>
      <c r="F45" s="750"/>
      <c r="G45" s="749">
        <v>42005</v>
      </c>
      <c r="H45" s="986">
        <v>33.799999999999997</v>
      </c>
      <c r="I45" s="986">
        <v>212.17</v>
      </c>
      <c r="J45" s="986">
        <v>27.67</v>
      </c>
      <c r="K45" s="986">
        <v>184.5</v>
      </c>
      <c r="L45" s="742"/>
      <c r="M45" s="1"/>
      <c r="O45" s="736"/>
    </row>
    <row r="46" spans="1:23" s="737" customFormat="1" ht="12" outlineLevel="1">
      <c r="A46" s="735"/>
      <c r="B46" s="747"/>
      <c r="C46" s="751" t="s">
        <v>940</v>
      </c>
      <c r="D46" s="750" t="s">
        <v>939</v>
      </c>
      <c r="E46" s="750"/>
      <c r="F46" s="750"/>
      <c r="G46" s="749">
        <v>43111</v>
      </c>
      <c r="H46" s="986">
        <v>31</v>
      </c>
      <c r="I46" s="986">
        <v>245.85</v>
      </c>
      <c r="J46" s="986">
        <v>28.35</v>
      </c>
      <c r="K46" s="986">
        <v>217.5</v>
      </c>
      <c r="L46" s="742"/>
      <c r="M46" s="736"/>
      <c r="O46" s="736"/>
    </row>
    <row r="47" spans="1:23" s="737" customFormat="1" ht="12" outlineLevel="1">
      <c r="A47" s="735"/>
      <c r="B47" s="747"/>
      <c r="C47" s="751" t="s">
        <v>967</v>
      </c>
      <c r="D47" s="750" t="s">
        <v>966</v>
      </c>
      <c r="E47" s="750"/>
      <c r="F47" s="750"/>
      <c r="G47" s="749" t="s">
        <v>963</v>
      </c>
      <c r="H47" s="986">
        <v>31</v>
      </c>
      <c r="I47" s="986">
        <v>235</v>
      </c>
      <c r="J47" s="986">
        <v>26.67</v>
      </c>
      <c r="K47" s="986">
        <v>208.33</v>
      </c>
      <c r="L47" s="742"/>
      <c r="M47" s="736"/>
      <c r="O47" s="736"/>
    </row>
    <row r="48" spans="1:23" s="737" customFormat="1" ht="12" outlineLevel="1">
      <c r="A48" s="735"/>
      <c r="B48" s="747"/>
      <c r="C48" s="751" t="s">
        <v>936</v>
      </c>
      <c r="D48" s="750" t="s">
        <v>935</v>
      </c>
      <c r="E48" s="750"/>
      <c r="F48" s="750"/>
      <c r="G48" s="749" t="s">
        <v>934</v>
      </c>
      <c r="H48" s="986">
        <v>31</v>
      </c>
      <c r="I48" s="986">
        <v>195.83</v>
      </c>
      <c r="J48" s="986">
        <v>22.57</v>
      </c>
      <c r="K48" s="986">
        <v>173.26</v>
      </c>
      <c r="L48" s="742"/>
      <c r="M48" s="736"/>
      <c r="O48" s="736"/>
    </row>
    <row r="49" spans="1:21" s="737" customFormat="1" ht="12" outlineLevel="1">
      <c r="A49" s="735"/>
      <c r="B49" s="747"/>
      <c r="C49" s="751" t="s">
        <v>973</v>
      </c>
      <c r="D49" s="750" t="s">
        <v>974</v>
      </c>
      <c r="E49" s="750"/>
      <c r="F49" s="750"/>
      <c r="G49" s="749">
        <v>42744</v>
      </c>
      <c r="H49" s="986">
        <v>38.5</v>
      </c>
      <c r="I49" s="986">
        <v>288.27999999999997</v>
      </c>
      <c r="J49" s="986">
        <v>37.590000000000003</v>
      </c>
      <c r="K49" s="986">
        <v>250.69</v>
      </c>
      <c r="L49" s="742"/>
      <c r="M49" s="736"/>
      <c r="O49" s="736"/>
    </row>
    <row r="50" spans="1:21" s="737" customFormat="1" ht="12" outlineLevel="1">
      <c r="A50" s="735"/>
      <c r="B50" s="747"/>
      <c r="C50" s="751" t="s">
        <v>933</v>
      </c>
      <c r="D50" s="750" t="s">
        <v>932</v>
      </c>
      <c r="E50" s="750"/>
      <c r="F50" s="750"/>
      <c r="G50" s="749">
        <v>42005</v>
      </c>
      <c r="H50" s="986">
        <v>38.5</v>
      </c>
      <c r="I50" s="986">
        <v>287.5</v>
      </c>
      <c r="J50" s="986">
        <v>37.380000000000003</v>
      </c>
      <c r="K50" s="986">
        <v>250.12</v>
      </c>
      <c r="L50" s="742"/>
      <c r="M50" s="736"/>
      <c r="O50" s="736"/>
    </row>
    <row r="51" spans="1:21" s="737" customFormat="1" ht="12" outlineLevel="1">
      <c r="A51" s="735"/>
      <c r="B51" s="747"/>
      <c r="C51" s="751" t="s">
        <v>965</v>
      </c>
      <c r="D51" s="750" t="s">
        <v>964</v>
      </c>
      <c r="E51" s="750"/>
      <c r="F51" s="750"/>
      <c r="G51" s="749" t="s">
        <v>963</v>
      </c>
      <c r="H51" s="986">
        <v>31</v>
      </c>
      <c r="I51" s="986">
        <v>195.83</v>
      </c>
      <c r="J51" s="986">
        <v>22.96</v>
      </c>
      <c r="K51" s="986">
        <v>172.87</v>
      </c>
      <c r="L51" s="742"/>
      <c r="M51" s="736"/>
      <c r="O51" s="736"/>
    </row>
    <row r="52" spans="1:21" s="737" customFormat="1" ht="12" outlineLevel="1">
      <c r="A52" s="735"/>
      <c r="B52" s="747"/>
      <c r="C52" s="751" t="s">
        <v>985</v>
      </c>
      <c r="D52" s="750" t="s">
        <v>984</v>
      </c>
      <c r="E52" s="750"/>
      <c r="F52" s="750"/>
      <c r="G52" s="749">
        <v>42005</v>
      </c>
      <c r="H52" s="986">
        <v>38.5</v>
      </c>
      <c r="I52" s="986">
        <v>287.5</v>
      </c>
      <c r="J52" s="986">
        <v>37.380000000000003</v>
      </c>
      <c r="K52" s="986">
        <v>250.12</v>
      </c>
      <c r="L52" s="742"/>
      <c r="M52" s="736"/>
      <c r="O52" s="736"/>
    </row>
    <row r="53" spans="1:21" s="737" customFormat="1" ht="12" outlineLevel="1">
      <c r="A53" s="735"/>
      <c r="B53" s="747"/>
      <c r="C53" s="746"/>
      <c r="D53" s="745"/>
      <c r="E53" s="745"/>
      <c r="F53" s="745"/>
      <c r="G53" s="744"/>
      <c r="H53" s="985">
        <f>SUM(H43:H52)</f>
        <v>335.3</v>
      </c>
      <c r="I53" s="985">
        <f>SUM(I43:I52)</f>
        <v>2417.96</v>
      </c>
      <c r="J53" s="985">
        <f>SUM(J43:J52)</f>
        <v>293.91000000000003</v>
      </c>
      <c r="K53" s="985">
        <f>SUM(K43:K52)</f>
        <v>2124.0499999999997</v>
      </c>
      <c r="L53" s="742"/>
      <c r="M53" s="736"/>
      <c r="O53" s="736"/>
    </row>
    <row r="54" spans="1:21" s="737" customFormat="1" ht="12" outlineLevel="1">
      <c r="A54" s="735"/>
      <c r="B54" s="747"/>
      <c r="C54" s="746"/>
      <c r="D54" s="745"/>
      <c r="E54" s="745"/>
      <c r="F54" s="745"/>
      <c r="G54" s="744"/>
      <c r="H54" s="985"/>
      <c r="I54" s="985"/>
      <c r="J54" s="985"/>
      <c r="K54" s="985"/>
      <c r="L54" s="742"/>
      <c r="M54" s="736"/>
      <c r="O54" s="736"/>
    </row>
    <row r="55" spans="1:21" s="737" customFormat="1" ht="12" outlineLevel="1">
      <c r="A55" s="735"/>
      <c r="B55" s="741"/>
      <c r="C55" s="740"/>
      <c r="D55" s="740"/>
      <c r="E55" s="740"/>
      <c r="F55" s="740"/>
      <c r="G55" s="740"/>
      <c r="H55" s="740"/>
      <c r="I55" s="740"/>
      <c r="J55" s="740"/>
      <c r="K55" s="740"/>
      <c r="L55" s="739"/>
      <c r="M55" s="738"/>
      <c r="O55" s="736"/>
    </row>
    <row r="56" spans="1:21" s="737" customFormat="1" ht="12" outlineLevel="1">
      <c r="A56" s="735"/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O56" s="736"/>
      <c r="U56" s="738"/>
    </row>
    <row r="57" spans="1:21" s="737" customFormat="1" ht="12" outlineLevel="1">
      <c r="A57" s="735"/>
      <c r="B57" s="738"/>
      <c r="C57" s="738"/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O57" s="736"/>
    </row>
    <row r="58" spans="1:21" s="737" customFormat="1" ht="12" outlineLevel="1">
      <c r="A58" s="735"/>
      <c r="B58" s="738"/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O58" s="736"/>
    </row>
    <row r="59" spans="1:21" s="737" customFormat="1" ht="12" outlineLevel="1">
      <c r="A59" s="735"/>
      <c r="B59" s="738"/>
      <c r="C59" s="738"/>
      <c r="D59" s="738"/>
      <c r="E59" s="738"/>
      <c r="F59" s="738"/>
      <c r="G59" s="738"/>
      <c r="H59" s="738"/>
      <c r="I59" s="738"/>
      <c r="J59" s="738"/>
      <c r="K59" s="738"/>
      <c r="L59" s="738"/>
      <c r="M59" s="738"/>
      <c r="O59" s="736"/>
    </row>
    <row r="60" spans="1:21" s="737" customFormat="1" outlineLevel="1">
      <c r="A60" s="735"/>
      <c r="B60" s="25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736"/>
    </row>
    <row r="61" spans="1:21" s="737" customFormat="1" outlineLevel="1">
      <c r="A61" s="735"/>
      <c r="B61" s="25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736"/>
    </row>
    <row r="62" spans="1:21">
      <c r="O62" s="736"/>
      <c r="P62" s="737"/>
      <c r="Q62" s="737"/>
      <c r="R62" s="737"/>
      <c r="S62" s="737"/>
      <c r="T62" s="737"/>
    </row>
    <row r="63" spans="1:21">
      <c r="O63" s="736"/>
      <c r="P63" s="736"/>
    </row>
    <row r="64" spans="1:21">
      <c r="O64" s="736"/>
      <c r="P64" s="736"/>
    </row>
    <row r="65" spans="1:16">
      <c r="O65" s="736"/>
      <c r="P65" s="736"/>
    </row>
    <row r="66" spans="1:16">
      <c r="O66" s="736"/>
      <c r="P66" s="736"/>
    </row>
    <row r="67" spans="1:16">
      <c r="A67" s="1"/>
      <c r="B67" s="1"/>
      <c r="O67" s="736"/>
      <c r="P67" s="736"/>
    </row>
    <row r="68" spans="1:16">
      <c r="A68" s="1"/>
      <c r="B68" s="1"/>
      <c r="O68" s="736"/>
      <c r="P68" s="736"/>
    </row>
    <row r="69" spans="1:16">
      <c r="O69" s="736"/>
    </row>
    <row r="70" spans="1:16">
      <c r="O70" s="736"/>
    </row>
  </sheetData>
  <mergeCells count="15">
    <mergeCell ref="D36:F36"/>
    <mergeCell ref="K12:M12"/>
    <mergeCell ref="D25:F25"/>
    <mergeCell ref="K26:M26"/>
    <mergeCell ref="D32:F32"/>
    <mergeCell ref="H33:I33"/>
    <mergeCell ref="D35:E35"/>
    <mergeCell ref="H35:I35"/>
    <mergeCell ref="L35:M35"/>
    <mergeCell ref="G7:H7"/>
    <mergeCell ref="Q1:R1"/>
    <mergeCell ref="H2:I2"/>
    <mergeCell ref="K2:M2"/>
    <mergeCell ref="P2:Q2"/>
    <mergeCell ref="K3:M3"/>
  </mergeCells>
  <conditionalFormatting sqref="G35:H35 L35 E34:J34 M33:N34 J35 E32:G33 C35 E36:G36 I36 F29:F31 M26:N26 I26 G5 F4:F5 S1 L4 I28:I32 F17:F24 I14:I24">
    <cfRule type="cellIs" dxfId="53" priority="8" stopIfTrue="1" operator="equal">
      <formula>0</formula>
    </cfRule>
  </conditionalFormatting>
  <conditionalFormatting sqref="Q34">
    <cfRule type="cellIs" dxfId="52" priority="7" stopIfTrue="1" operator="greaterThanOrEqual">
      <formula>89</formula>
    </cfRule>
  </conditionalFormatting>
  <conditionalFormatting sqref="Q35 R36 R28:R32 R14:R25">
    <cfRule type="cellIs" dxfId="51" priority="6" stopIfTrue="1" operator="greaterThanOrEqual">
      <formula>89</formula>
    </cfRule>
  </conditionalFormatting>
  <conditionalFormatting sqref="M36 M28:M32 M14:M25">
    <cfRule type="cellIs" dxfId="50" priority="5" stopIfTrue="1" operator="equal">
      <formula>0</formula>
    </cfRule>
  </conditionalFormatting>
  <conditionalFormatting sqref="O26 R7 P1">
    <cfRule type="cellIs" dxfId="49" priority="3" stopIfTrue="1" operator="lessThan">
      <formula>0</formula>
    </cfRule>
    <cfRule type="cellIs" dxfId="48" priority="4" stopIfTrue="1" operator="equal">
      <formula>0</formula>
    </cfRule>
  </conditionalFormatting>
  <conditionalFormatting sqref="H32 H36 G17 G28:H31 G23:H23 G18:H18 G14:H15 H16:H17 H19:H22 H24:H25">
    <cfRule type="cellIs" dxfId="47" priority="2" stopIfTrue="1" operator="lessThan">
      <formula>0</formula>
    </cfRule>
  </conditionalFormatting>
  <conditionalFormatting sqref="R26">
    <cfRule type="cellIs" dxfId="46" priority="1" stopIfTrue="1" operator="lessThan">
      <formula>$T$33</formula>
    </cfRule>
  </conditionalFormatting>
  <printOptions horizontalCentered="1" verticalCentered="1"/>
  <pageMargins left="0" right="0" top="0.35433070866141736" bottom="0" header="0.19685039370078741" footer="0"/>
  <pageSetup paperSize="9" scale="83" orientation="landscape" r:id="rId1"/>
  <headerFooter alignWithMargins="0">
    <oddHeader>&amp;C&amp;F &amp;A&amp;R&amp;D &amp;T</oddHeader>
  </headerFooter>
  <ignoredErrors>
    <ignoredError sqref="I23:M23 I18:M18 O18:P18 I19:M19 O19:P19 I20:M20 O20:P20 I21:M21 O21:P21 I22:M22 O22:P22 O23:P23" formula="1"/>
    <ignoredError sqref="D8:K9 D11:K11 I10:K10" formulaRange="1"/>
    <ignoredError sqref="C43:C52" numberStoredAsText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workbookViewId="0">
      <selection activeCell="M15" sqref="M15"/>
    </sheetView>
  </sheetViews>
  <sheetFormatPr baseColWidth="10" defaultRowHeight="12.75" outlineLevelRow="1"/>
  <cols>
    <col min="1" max="1" width="3.42578125" style="735" bestFit="1" customWidth="1"/>
    <col min="2" max="2" width="8.28515625" style="252" bestFit="1" customWidth="1"/>
    <col min="3" max="3" width="13.28515625" style="1" customWidth="1"/>
    <col min="4" max="4" width="11.7109375" style="1" customWidth="1"/>
    <col min="5" max="7" width="10.7109375" style="1" customWidth="1"/>
    <col min="8" max="8" width="11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7.7109375" style="1" customWidth="1"/>
    <col min="13" max="13" width="12.140625" style="1" bestFit="1" customWidth="1"/>
    <col min="14" max="14" width="6.42578125" style="1" customWidth="1"/>
    <col min="15" max="15" width="13.140625" style="1" customWidth="1"/>
    <col min="16" max="17" width="9.7109375" style="1" customWidth="1"/>
    <col min="18" max="18" width="13.42578125" style="1" customWidth="1"/>
    <col min="19" max="19" width="17.42578125" style="1" customWidth="1"/>
    <col min="20" max="20" width="10" style="1" customWidth="1"/>
    <col min="21" max="21" width="18.42578125" style="1" bestFit="1" customWidth="1"/>
    <col min="22" max="22" width="8.28515625" style="1" bestFit="1" customWidth="1"/>
    <col min="23" max="23" width="9" style="1" bestFit="1" customWidth="1"/>
    <col min="24" max="24" width="7.5703125" style="1" bestFit="1" customWidth="1"/>
    <col min="25" max="25" width="9" style="1" bestFit="1" customWidth="1"/>
    <col min="26" max="26" width="7.5703125" style="1" bestFit="1" customWidth="1"/>
    <col min="27" max="16384" width="11.42578125" style="1"/>
  </cols>
  <sheetData>
    <row r="1" spans="1:25" s="2" customFormat="1" ht="20.100000000000001" customHeight="1">
      <c r="A1" s="968"/>
      <c r="B1" s="967"/>
      <c r="C1" s="981" t="s">
        <v>929</v>
      </c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5" t="s">
        <v>925</v>
      </c>
      <c r="P1" s="860" t="str">
        <f>DEC2HEX(Q1,5)</f>
        <v>0AB55</v>
      </c>
      <c r="Q1" s="1337">
        <f>2+K2</f>
        <v>43861</v>
      </c>
      <c r="R1" s="1338"/>
      <c r="S1" s="964">
        <f>+Q1</f>
        <v>43861</v>
      </c>
    </row>
    <row r="2" spans="1:25" s="7" customFormat="1" ht="14.25">
      <c r="A2" s="735"/>
      <c r="C2" s="963" t="s">
        <v>975</v>
      </c>
      <c r="D2" s="963"/>
      <c r="E2" s="962"/>
      <c r="G2" s="961" t="s">
        <v>924</v>
      </c>
      <c r="H2" s="1339">
        <v>43853</v>
      </c>
      <c r="I2" s="1339"/>
      <c r="J2" s="960" t="s">
        <v>923</v>
      </c>
      <c r="K2" s="1339">
        <f>6+H2</f>
        <v>43859</v>
      </c>
      <c r="L2" s="1339"/>
      <c r="M2" s="1339"/>
      <c r="N2" s="959" t="s">
        <v>922</v>
      </c>
      <c r="O2" s="958" t="s">
        <v>921</v>
      </c>
      <c r="P2" s="1340">
        <f ca="1">TODAY()</f>
        <v>43895</v>
      </c>
      <c r="Q2" s="1340"/>
      <c r="R2" s="957"/>
      <c r="S2" s="956"/>
    </row>
    <row r="3" spans="1:25" ht="15.75">
      <c r="B3" s="835"/>
      <c r="C3" s="865" t="s">
        <v>920</v>
      </c>
      <c r="D3" s="955"/>
      <c r="E3" s="954"/>
      <c r="F3" s="953"/>
      <c r="G3" s="952"/>
      <c r="H3" s="952"/>
      <c r="I3" s="951"/>
      <c r="J3" s="862" t="s">
        <v>876</v>
      </c>
      <c r="K3" s="1325">
        <f>SUM(F4:F5,M4:M5)</f>
        <v>818.7</v>
      </c>
      <c r="L3" s="1325"/>
      <c r="M3" s="1326"/>
      <c r="N3" s="950">
        <v>4</v>
      </c>
      <c r="O3" s="949" t="s">
        <v>919</v>
      </c>
      <c r="P3" s="939" t="s">
        <v>848</v>
      </c>
      <c r="Q3" s="948"/>
      <c r="R3" s="948"/>
      <c r="S3" s="947"/>
    </row>
    <row r="4" spans="1:25" s="737" customFormat="1" ht="15.75">
      <c r="A4" s="837">
        <v>1</v>
      </c>
      <c r="B4" s="835" t="s">
        <v>918</v>
      </c>
      <c r="C4" s="737" t="s">
        <v>917</v>
      </c>
      <c r="F4" s="946">
        <f>(500/7)*(G4+G4*1/6)</f>
        <v>500</v>
      </c>
      <c r="G4" s="945">
        <v>6</v>
      </c>
      <c r="H4" s="835" t="s">
        <v>85</v>
      </c>
      <c r="I4" s="944" t="s">
        <v>916</v>
      </c>
      <c r="J4" s="943"/>
      <c r="K4" s="811">
        <f>+N4*$N$3</f>
        <v>24</v>
      </c>
      <c r="L4" s="942">
        <f>(25*7+20+0)/6*N4</f>
        <v>195</v>
      </c>
      <c r="M4" s="932">
        <f>ROUND(L4+K4,0)</f>
        <v>219</v>
      </c>
      <c r="N4" s="825">
        <v>6</v>
      </c>
      <c r="O4" s="941" t="s">
        <v>915</v>
      </c>
      <c r="P4" s="940" t="s">
        <v>914</v>
      </c>
      <c r="Q4" s="939"/>
      <c r="R4" s="939"/>
      <c r="S4" s="938"/>
    </row>
    <row r="5" spans="1:25" s="737" customFormat="1">
      <c r="A5" s="735"/>
      <c r="B5" s="835" t="s">
        <v>913</v>
      </c>
      <c r="C5" s="937" t="s">
        <v>912</v>
      </c>
      <c r="D5" s="849"/>
      <c r="E5" s="849"/>
      <c r="F5" s="936">
        <f>IF(M10&gt;0,M10,"0.00")</f>
        <v>99.7</v>
      </c>
      <c r="G5" s="935"/>
      <c r="H5" s="934" t="s">
        <v>911</v>
      </c>
      <c r="I5" s="933"/>
      <c r="K5" s="811"/>
      <c r="L5" s="811"/>
      <c r="M5" s="932"/>
      <c r="N5" s="825"/>
      <c r="O5" s="931" t="s">
        <v>910</v>
      </c>
      <c r="P5" s="930" t="s">
        <v>909</v>
      </c>
      <c r="Q5" s="930"/>
      <c r="R5" s="930"/>
      <c r="S5" s="929"/>
    </row>
    <row r="6" spans="1:25" ht="5.0999999999999996" customHeight="1" thickBot="1">
      <c r="B6" s="835"/>
      <c r="O6" s="928"/>
      <c r="P6" s="928"/>
      <c r="R6" s="150"/>
      <c r="S6" s="150"/>
      <c r="T6" s="150"/>
      <c r="U6" s="150"/>
      <c r="V6" s="150"/>
      <c r="W6" s="150"/>
    </row>
    <row r="7" spans="1:25" ht="15" customHeight="1" outlineLevel="1" thickTop="1" thickBot="1">
      <c r="B7" s="835"/>
      <c r="C7" s="927" t="str">
        <f>CONCATENATE(MID(C5,1,25),"   [ COMEDOR ]" )</f>
        <v xml:space="preserve"> Silvia Tapia de Linares    [ COMEDOR ]</v>
      </c>
      <c r="D7" s="926"/>
      <c r="E7" s="926"/>
      <c r="F7" s="925">
        <f>2.8</f>
        <v>2.8</v>
      </c>
      <c r="G7" s="1335">
        <f>0.5</f>
        <v>0.5</v>
      </c>
      <c r="H7" s="1336"/>
      <c r="I7" s="924" t="s">
        <v>908</v>
      </c>
      <c r="J7" s="923" t="s">
        <v>907</v>
      </c>
      <c r="K7" s="922" t="s">
        <v>906</v>
      </c>
      <c r="L7" s="921" t="s">
        <v>905</v>
      </c>
      <c r="M7" s="920" t="s">
        <v>865</v>
      </c>
      <c r="N7" s="919"/>
      <c r="O7" s="878">
        <v>6</v>
      </c>
      <c r="P7" s="877">
        <v>0</v>
      </c>
      <c r="Q7" s="880">
        <f t="shared" ref="Q7:Q12" si="0">+O7*P7</f>
        <v>0</v>
      </c>
      <c r="R7" s="918" t="str">
        <f>+P1</f>
        <v>0AB55</v>
      </c>
      <c r="S7" s="917" t="str">
        <f>+C2</f>
        <v xml:space="preserve">      Semana Nº 04 - Ene [4d4]</v>
      </c>
      <c r="T7" s="150"/>
      <c r="U7" s="150"/>
      <c r="V7" s="150"/>
    </row>
    <row r="8" spans="1:25" ht="12.95" customHeight="1" outlineLevel="1" thickTop="1" thickBot="1">
      <c r="B8" s="835"/>
      <c r="C8" s="916">
        <f>+H2</f>
        <v>43853</v>
      </c>
      <c r="D8" s="916">
        <f>1+C8</f>
        <v>43854</v>
      </c>
      <c r="E8" s="916">
        <f>1+D8</f>
        <v>43855</v>
      </c>
      <c r="F8" s="915">
        <f>2+E8</f>
        <v>43857</v>
      </c>
      <c r="G8" s="915">
        <f>1+F8</f>
        <v>43858</v>
      </c>
      <c r="H8" s="982">
        <f>1+G8</f>
        <v>43859</v>
      </c>
      <c r="I8" s="896" t="s">
        <v>904</v>
      </c>
      <c r="J8" s="914">
        <f>SUM(C9:H9)*6</f>
        <v>0</v>
      </c>
      <c r="K8" s="905">
        <f>+R12</f>
        <v>51.5</v>
      </c>
      <c r="L8" s="904">
        <f>SUM(C10:H10)*G7</f>
        <v>33</v>
      </c>
      <c r="M8" s="913">
        <f>+M10/1.18</f>
        <v>84.491525423728817</v>
      </c>
      <c r="N8" s="912"/>
      <c r="O8" s="878">
        <v>5.5</v>
      </c>
      <c r="P8" s="877">
        <v>9</v>
      </c>
      <c r="Q8" s="880">
        <f t="shared" si="0"/>
        <v>49.5</v>
      </c>
      <c r="R8" s="911"/>
      <c r="S8" s="911"/>
      <c r="T8" s="900"/>
      <c r="U8" s="910"/>
      <c r="V8" s="909"/>
    </row>
    <row r="9" spans="1:25" ht="12.95" customHeight="1" outlineLevel="1" thickTop="1" thickBot="1">
      <c r="B9" s="989" t="s">
        <v>903</v>
      </c>
      <c r="C9" s="990">
        <v>0</v>
      </c>
      <c r="D9" s="991">
        <v>0</v>
      </c>
      <c r="E9" s="897">
        <v>0</v>
      </c>
      <c r="F9" s="897">
        <v>0</v>
      </c>
      <c r="G9" s="897">
        <v>0</v>
      </c>
      <c r="H9" s="983">
        <v>0</v>
      </c>
      <c r="I9" s="907">
        <v>18</v>
      </c>
      <c r="J9" s="906">
        <f>+J8*I9/100</f>
        <v>0</v>
      </c>
      <c r="K9" s="905">
        <f>+K8*I9/100</f>
        <v>9.27</v>
      </c>
      <c r="L9" s="904">
        <f>+L8*I9/100</f>
        <v>5.94</v>
      </c>
      <c r="M9" s="903">
        <f>+M8*0.18</f>
        <v>15.208474576271186</v>
      </c>
      <c r="N9" s="902"/>
      <c r="O9" s="878">
        <v>4</v>
      </c>
      <c r="P9" s="877">
        <v>0</v>
      </c>
      <c r="Q9" s="880">
        <f t="shared" si="0"/>
        <v>0</v>
      </c>
      <c r="R9" s="901"/>
      <c r="S9" s="901"/>
      <c r="T9" s="900"/>
      <c r="U9" s="150"/>
      <c r="V9" s="150"/>
    </row>
    <row r="10" spans="1:25" ht="12.95" customHeight="1" outlineLevel="1" thickBot="1">
      <c r="B10" s="899" t="s">
        <v>902</v>
      </c>
      <c r="C10" s="898">
        <v>18</v>
      </c>
      <c r="D10" s="897">
        <v>0</v>
      </c>
      <c r="E10" s="897">
        <v>0</v>
      </c>
      <c r="F10" s="897">
        <v>20</v>
      </c>
      <c r="G10" s="897">
        <v>12</v>
      </c>
      <c r="H10" s="983">
        <v>16</v>
      </c>
      <c r="I10" s="896" t="s">
        <v>876</v>
      </c>
      <c r="J10" s="895">
        <f>+J9+J8</f>
        <v>0</v>
      </c>
      <c r="K10" s="894">
        <f>+K8+K9</f>
        <v>60.769999999999996</v>
      </c>
      <c r="L10" s="893">
        <f>+L9+L8</f>
        <v>38.94</v>
      </c>
      <c r="M10" s="892">
        <f>ROUND(J10+K10+L10,1)</f>
        <v>99.7</v>
      </c>
      <c r="N10" s="891"/>
      <c r="O10" s="878">
        <v>3</v>
      </c>
      <c r="P10" s="877">
        <v>0</v>
      </c>
      <c r="Q10" s="880">
        <f t="shared" si="0"/>
        <v>0</v>
      </c>
      <c r="R10" s="890"/>
      <c r="S10" s="889"/>
      <c r="T10" s="888"/>
      <c r="U10" s="150"/>
      <c r="V10" s="150"/>
    </row>
    <row r="11" spans="1:25" ht="13.5" outlineLevel="1" thickTop="1">
      <c r="B11" s="835"/>
      <c r="C11" s="887" t="s">
        <v>901</v>
      </c>
      <c r="D11" s="886">
        <f>SUM(C9:H9)</f>
        <v>0</v>
      </c>
      <c r="E11" s="885" t="s">
        <v>900</v>
      </c>
      <c r="F11" s="884">
        <f>+R11</f>
        <v>10</v>
      </c>
      <c r="G11" s="883" t="s">
        <v>899</v>
      </c>
      <c r="H11" s="882">
        <f>SUM(C10:H10)</f>
        <v>66</v>
      </c>
      <c r="J11" s="984" t="str">
        <f>CONCATENATE(P1," ", G11,"  ",H11," + ",E11," ",F11)</f>
        <v>0AB55 Reintg_Almuerzo  66 + Extras  10</v>
      </c>
      <c r="O11" s="881">
        <v>2</v>
      </c>
      <c r="P11" s="877">
        <v>1</v>
      </c>
      <c r="Q11" s="880">
        <f t="shared" si="0"/>
        <v>2</v>
      </c>
      <c r="R11" s="879">
        <f>SUM(P7:P12)</f>
        <v>10</v>
      </c>
    </row>
    <row r="12" spans="1:25" ht="16.5" thickBot="1">
      <c r="B12" s="835"/>
      <c r="C12" s="865" t="s">
        <v>898</v>
      </c>
      <c r="D12" s="863"/>
      <c r="E12" s="863"/>
      <c r="F12" s="863"/>
      <c r="G12" s="863"/>
      <c r="H12" s="863"/>
      <c r="I12" s="863"/>
      <c r="J12" s="862" t="s">
        <v>876</v>
      </c>
      <c r="K12" s="1325">
        <f>SUM(M14:M24)</f>
        <v>1197.7</v>
      </c>
      <c r="L12" s="1325"/>
      <c r="M12" s="1326"/>
      <c r="N12" s="861"/>
      <c r="O12" s="878">
        <v>1.5</v>
      </c>
      <c r="P12" s="877">
        <v>0</v>
      </c>
      <c r="Q12" s="876">
        <f t="shared" si="0"/>
        <v>0</v>
      </c>
      <c r="R12" s="875">
        <f>SUM(Q7:Q12)</f>
        <v>51.5</v>
      </c>
      <c r="S12" s="798"/>
      <c r="T12" s="798"/>
      <c r="U12" s="150"/>
      <c r="V12" s="150"/>
      <c r="W12" s="150"/>
    </row>
    <row r="13" spans="1:25" ht="12" customHeight="1">
      <c r="B13" s="835"/>
      <c r="C13" s="856" t="s">
        <v>874</v>
      </c>
      <c r="E13" s="874" t="s">
        <v>873</v>
      </c>
      <c r="F13" s="854" t="s">
        <v>872</v>
      </c>
      <c r="G13" s="855" t="s">
        <v>871</v>
      </c>
      <c r="H13" s="854" t="s">
        <v>870</v>
      </c>
      <c r="I13" s="854" t="s">
        <v>897</v>
      </c>
      <c r="J13" s="854" t="s">
        <v>868</v>
      </c>
      <c r="K13" s="854" t="s">
        <v>867</v>
      </c>
      <c r="L13" s="854" t="s">
        <v>866</v>
      </c>
      <c r="M13" s="873" t="s">
        <v>865</v>
      </c>
      <c r="N13" s="853" t="s">
        <v>864</v>
      </c>
      <c r="O13" s="872" t="s">
        <v>896</v>
      </c>
      <c r="P13" s="851" t="s">
        <v>863</v>
      </c>
      <c r="Q13" s="851" t="s">
        <v>862</v>
      </c>
      <c r="R13" s="1">
        <f>365*5</f>
        <v>1825</v>
      </c>
      <c r="S13" s="150"/>
      <c r="T13" s="850" t="s">
        <v>861</v>
      </c>
      <c r="U13" s="871" t="s">
        <v>895</v>
      </c>
      <c r="V13" s="150" t="s">
        <v>761</v>
      </c>
      <c r="W13" s="150"/>
    </row>
    <row r="14" spans="1:25" s="737" customFormat="1">
      <c r="A14" s="837">
        <v>2</v>
      </c>
      <c r="B14" s="835" t="s">
        <v>894</v>
      </c>
      <c r="C14" s="849" t="s">
        <v>893</v>
      </c>
      <c r="D14" s="849"/>
      <c r="E14" s="833">
        <f t="shared" ref="E14:E24" si="1">+P14/7</f>
        <v>36.371428571428567</v>
      </c>
      <c r="F14" s="848">
        <f t="shared" ref="F14:F24" si="2">+E14/8</f>
        <v>4.5464285714285708</v>
      </c>
      <c r="G14" s="831"/>
      <c r="H14" s="831">
        <v>-1</v>
      </c>
      <c r="I14" s="829">
        <f>(E14*G14)+(E14/6*G14)</f>
        <v>0</v>
      </c>
      <c r="J14" s="828">
        <f t="shared" ref="J14:J24" si="3">+F14*H14</f>
        <v>-4.5464285714285708</v>
      </c>
      <c r="K14" s="870"/>
      <c r="L14" s="811">
        <f t="shared" ref="L14:L24" si="4">+N14*$N$3</f>
        <v>24</v>
      </c>
      <c r="M14" s="826">
        <f t="shared" ref="M14:M24" si="5">ROUND((L14+K14+J14+I14),1)</f>
        <v>19.5</v>
      </c>
      <c r="N14" s="847">
        <v>6</v>
      </c>
      <c r="O14" s="824">
        <v>42005</v>
      </c>
      <c r="P14" s="866">
        <f>6*3+7*33.8</f>
        <v>254.59999999999997</v>
      </c>
      <c r="Q14" s="845">
        <f t="shared" ref="Q14:Q24" si="6">+E14*30</f>
        <v>1091.1428571428569</v>
      </c>
      <c r="R14" s="844">
        <f t="shared" ref="R14:R24" si="7">1+$K$2-O14</f>
        <v>1855</v>
      </c>
      <c r="S14" s="843">
        <f t="shared" ref="S14:S31" si="8">+$K$2</f>
        <v>43859</v>
      </c>
      <c r="T14" s="842">
        <f t="shared" ref="T14:T24" si="9">(E14*7-18)/7</f>
        <v>33.799999999999997</v>
      </c>
      <c r="U14" s="841">
        <v>38869</v>
      </c>
      <c r="V14" s="148"/>
      <c r="W14" s="840">
        <f t="shared" ref="W14:W24" si="10">+T14*30</f>
        <v>1013.9999999999999</v>
      </c>
      <c r="X14" s="839">
        <f t="shared" ref="X14:X24" si="11">+W14*0.09</f>
        <v>91.259999999999991</v>
      </c>
      <c r="Y14" s="839">
        <f t="shared" ref="Y14:Y24" si="12">+X14+W14</f>
        <v>1105.2599999999998</v>
      </c>
    </row>
    <row r="15" spans="1:25" s="737" customFormat="1">
      <c r="A15" s="837">
        <v>3</v>
      </c>
      <c r="B15" s="835" t="s">
        <v>892</v>
      </c>
      <c r="C15" s="849" t="s">
        <v>972</v>
      </c>
      <c r="D15" s="216"/>
      <c r="E15" s="833">
        <f t="shared" si="1"/>
        <v>41.071428571428569</v>
      </c>
      <c r="F15" s="848">
        <f t="shared" si="2"/>
        <v>5.1339285714285712</v>
      </c>
      <c r="G15" s="831"/>
      <c r="H15" s="831">
        <v>25</v>
      </c>
      <c r="I15" s="829">
        <f>(E15*G15)+(E15/6*G15)</f>
        <v>0</v>
      </c>
      <c r="J15" s="828">
        <f t="shared" si="3"/>
        <v>128.34821428571428</v>
      </c>
      <c r="K15" s="870"/>
      <c r="L15" s="811">
        <f t="shared" si="4"/>
        <v>24</v>
      </c>
      <c r="M15" s="826">
        <f t="shared" si="5"/>
        <v>152.30000000000001</v>
      </c>
      <c r="N15" s="847">
        <v>6</v>
      </c>
      <c r="O15" s="824">
        <v>42979</v>
      </c>
      <c r="P15" s="866">
        <f>6*3+7*38.5</f>
        <v>287.5</v>
      </c>
      <c r="Q15" s="845">
        <f t="shared" si="6"/>
        <v>1232.1428571428571</v>
      </c>
      <c r="R15" s="844">
        <f t="shared" si="7"/>
        <v>881</v>
      </c>
      <c r="S15" s="843">
        <f t="shared" si="8"/>
        <v>43859</v>
      </c>
      <c r="T15" s="842">
        <f t="shared" si="9"/>
        <v>38.5</v>
      </c>
      <c r="U15" s="841">
        <v>38365</v>
      </c>
      <c r="V15" s="148"/>
      <c r="W15" s="840">
        <f t="shared" si="10"/>
        <v>1155</v>
      </c>
      <c r="X15" s="839">
        <f t="shared" si="11"/>
        <v>103.95</v>
      </c>
      <c r="Y15" s="839">
        <f t="shared" si="12"/>
        <v>1258.95</v>
      </c>
    </row>
    <row r="16" spans="1:25" s="737" customFormat="1">
      <c r="A16" s="837">
        <v>5</v>
      </c>
      <c r="B16" s="835" t="s">
        <v>891</v>
      </c>
      <c r="C16" s="849" t="s">
        <v>976</v>
      </c>
      <c r="D16" s="849"/>
      <c r="E16" s="833">
        <f t="shared" si="1"/>
        <v>41.071428571428569</v>
      </c>
      <c r="F16" s="848">
        <f t="shared" si="2"/>
        <v>5.1339285714285712</v>
      </c>
      <c r="G16" s="868">
        <v>5</v>
      </c>
      <c r="H16" s="831">
        <v>2</v>
      </c>
      <c r="I16" s="829">
        <f>(E16*G16)+(E16/6*G16)</f>
        <v>239.58333333333331</v>
      </c>
      <c r="J16" s="828">
        <f t="shared" si="3"/>
        <v>10.267857142857142</v>
      </c>
      <c r="K16" s="869">
        <f>(20+50)/6*(6)</f>
        <v>70</v>
      </c>
      <c r="L16" s="811">
        <f t="shared" si="4"/>
        <v>20</v>
      </c>
      <c r="M16" s="826">
        <f t="shared" si="5"/>
        <v>339.9</v>
      </c>
      <c r="N16" s="847">
        <v>5</v>
      </c>
      <c r="O16" s="824">
        <v>42005</v>
      </c>
      <c r="P16" s="866">
        <f>6*3+7*38.5</f>
        <v>287.5</v>
      </c>
      <c r="Q16" s="845">
        <f t="shared" si="6"/>
        <v>1232.1428571428571</v>
      </c>
      <c r="R16" s="844">
        <f t="shared" si="7"/>
        <v>1855</v>
      </c>
      <c r="S16" s="843">
        <f t="shared" si="8"/>
        <v>43859</v>
      </c>
      <c r="T16" s="842">
        <f t="shared" si="9"/>
        <v>38.5</v>
      </c>
      <c r="U16" s="841">
        <v>39163</v>
      </c>
      <c r="V16" s="148"/>
      <c r="W16" s="840">
        <f t="shared" si="10"/>
        <v>1155</v>
      </c>
      <c r="X16" s="839">
        <f t="shared" si="11"/>
        <v>103.95</v>
      </c>
      <c r="Y16" s="839">
        <f t="shared" si="12"/>
        <v>1258.95</v>
      </c>
    </row>
    <row r="17" spans="1:26" s="737" customFormat="1">
      <c r="A17" s="837">
        <v>6</v>
      </c>
      <c r="B17" s="835" t="s">
        <v>890</v>
      </c>
      <c r="C17" s="849" t="s">
        <v>889</v>
      </c>
      <c r="D17" s="849"/>
      <c r="E17" s="833">
        <f t="shared" si="1"/>
        <v>41.071428571428569</v>
      </c>
      <c r="F17" s="832">
        <f t="shared" si="2"/>
        <v>5.1339285714285712</v>
      </c>
      <c r="G17" s="831"/>
      <c r="H17" s="831">
        <v>1</v>
      </c>
      <c r="I17" s="829">
        <f>(E17*G17)+(E17/6*G17)</f>
        <v>0</v>
      </c>
      <c r="J17" s="828">
        <f t="shared" si="3"/>
        <v>5.1339285714285712</v>
      </c>
      <c r="K17" s="867">
        <f>(50+35.83)/6*(N17)</f>
        <v>85.83</v>
      </c>
      <c r="L17" s="811">
        <f t="shared" si="4"/>
        <v>24</v>
      </c>
      <c r="M17" s="826">
        <f t="shared" si="5"/>
        <v>115</v>
      </c>
      <c r="N17" s="847">
        <v>6</v>
      </c>
      <c r="O17" s="824">
        <v>42005</v>
      </c>
      <c r="P17" s="866">
        <f>6*3+7*(38.5)</f>
        <v>287.5</v>
      </c>
      <c r="Q17" s="845">
        <f t="shared" si="6"/>
        <v>1232.1428571428571</v>
      </c>
      <c r="R17" s="844">
        <f t="shared" si="7"/>
        <v>1855</v>
      </c>
      <c r="S17" s="843">
        <f t="shared" si="8"/>
        <v>43859</v>
      </c>
      <c r="T17" s="842">
        <f t="shared" si="9"/>
        <v>38.5</v>
      </c>
      <c r="U17" s="841">
        <v>40577</v>
      </c>
      <c r="V17" s="148"/>
      <c r="W17" s="840">
        <f t="shared" si="10"/>
        <v>1155</v>
      </c>
      <c r="X17" s="839">
        <f t="shared" si="11"/>
        <v>103.95</v>
      </c>
      <c r="Y17" s="839">
        <f t="shared" si="12"/>
        <v>1258.95</v>
      </c>
    </row>
    <row r="18" spans="1:26" s="814" customFormat="1">
      <c r="A18" s="837">
        <v>7</v>
      </c>
      <c r="B18" s="835" t="s">
        <v>859</v>
      </c>
      <c r="C18" s="737" t="s">
        <v>858</v>
      </c>
      <c r="D18" s="834"/>
      <c r="E18" s="833">
        <v>31</v>
      </c>
      <c r="F18" s="832">
        <f>+E18/8</f>
        <v>3.875</v>
      </c>
      <c r="G18" s="831"/>
      <c r="H18" s="830">
        <v>3</v>
      </c>
      <c r="I18" s="829">
        <f>+G18*E18</f>
        <v>0</v>
      </c>
      <c r="J18" s="828">
        <f>+F18*H18</f>
        <v>11.625</v>
      </c>
      <c r="K18" s="827"/>
      <c r="L18" s="811">
        <f>+N18*$N$3</f>
        <v>16</v>
      </c>
      <c r="M18" s="826">
        <f>ROUND(SUM(I18:L18),1)</f>
        <v>27.6</v>
      </c>
      <c r="N18" s="825">
        <v>4</v>
      </c>
      <c r="O18" s="824">
        <v>43647</v>
      </c>
      <c r="P18" s="823">
        <f>+E18*6</f>
        <v>186</v>
      </c>
      <c r="Q18" s="822">
        <f>+E18*30</f>
        <v>930</v>
      </c>
      <c r="R18" s="821">
        <f>1+$K$2-O18</f>
        <v>213</v>
      </c>
      <c r="S18" s="820">
        <f t="shared" si="8"/>
        <v>43859</v>
      </c>
      <c r="T18" s="819">
        <f>(E18*7-18)/7</f>
        <v>28.428571428571427</v>
      </c>
      <c r="U18" s="818"/>
      <c r="V18" s="817"/>
      <c r="W18" s="816">
        <f>+T18*30</f>
        <v>852.85714285714278</v>
      </c>
      <c r="X18" s="815">
        <f>+W18*0.09</f>
        <v>76.757142857142853</v>
      </c>
      <c r="Y18" s="815">
        <f>+X18+W18</f>
        <v>929.61428571428564</v>
      </c>
    </row>
    <row r="19" spans="1:26" s="737" customFormat="1">
      <c r="A19" s="836">
        <v>8</v>
      </c>
      <c r="B19" s="835" t="s">
        <v>888</v>
      </c>
      <c r="C19" s="737" t="s">
        <v>887</v>
      </c>
      <c r="D19" s="834"/>
      <c r="E19" s="833">
        <f t="shared" si="1"/>
        <v>31.000028571428572</v>
      </c>
      <c r="F19" s="832">
        <f t="shared" si="2"/>
        <v>3.8750035714285715</v>
      </c>
      <c r="G19" s="868"/>
      <c r="H19" s="831">
        <v>7</v>
      </c>
      <c r="I19" s="829">
        <f t="shared" ref="I19:I24" si="13">(E19*G19)+(E19/6*G19)</f>
        <v>0</v>
      </c>
      <c r="J19" s="828">
        <f t="shared" si="3"/>
        <v>27.125025000000001</v>
      </c>
      <c r="K19" s="867"/>
      <c r="L19" s="811">
        <f t="shared" si="4"/>
        <v>24</v>
      </c>
      <c r="M19" s="826">
        <f t="shared" si="5"/>
        <v>51.1</v>
      </c>
      <c r="N19" s="847">
        <v>6</v>
      </c>
      <c r="O19" s="824">
        <v>43405</v>
      </c>
      <c r="P19" s="866">
        <f>6*3+7*(28.4286)</f>
        <v>217.00020000000001</v>
      </c>
      <c r="Q19" s="845">
        <f t="shared" si="6"/>
        <v>930.00085714285717</v>
      </c>
      <c r="R19" s="844">
        <f t="shared" si="7"/>
        <v>455</v>
      </c>
      <c r="S19" s="843">
        <f t="shared" si="8"/>
        <v>43859</v>
      </c>
      <c r="T19" s="842">
        <f t="shared" si="9"/>
        <v>28.428599999999999</v>
      </c>
      <c r="U19" s="841"/>
      <c r="V19" s="148"/>
      <c r="W19" s="840">
        <f t="shared" si="10"/>
        <v>852.85799999999995</v>
      </c>
      <c r="X19" s="839">
        <f t="shared" si="11"/>
        <v>76.75721999999999</v>
      </c>
      <c r="Y19" s="839">
        <f t="shared" si="12"/>
        <v>929.61521999999991</v>
      </c>
    </row>
    <row r="20" spans="1:26" s="737" customFormat="1">
      <c r="A20" s="836">
        <v>9</v>
      </c>
      <c r="B20" s="835" t="s">
        <v>886</v>
      </c>
      <c r="C20" s="737" t="s">
        <v>885</v>
      </c>
      <c r="D20" s="834"/>
      <c r="E20" s="833">
        <f t="shared" si="1"/>
        <v>31.000028571428572</v>
      </c>
      <c r="F20" s="832">
        <f t="shared" si="2"/>
        <v>3.8750035714285715</v>
      </c>
      <c r="G20" s="868"/>
      <c r="H20" s="831">
        <v>44</v>
      </c>
      <c r="I20" s="829">
        <f t="shared" si="13"/>
        <v>0</v>
      </c>
      <c r="J20" s="828">
        <f t="shared" si="3"/>
        <v>170.50015714285715</v>
      </c>
      <c r="K20" s="867"/>
      <c r="L20" s="811">
        <f t="shared" si="4"/>
        <v>28</v>
      </c>
      <c r="M20" s="826">
        <f t="shared" si="5"/>
        <v>198.5</v>
      </c>
      <c r="N20" s="847">
        <v>7</v>
      </c>
      <c r="O20" s="824">
        <v>43405</v>
      </c>
      <c r="P20" s="866">
        <f>6*3+7*(28.4286)</f>
        <v>217.00020000000001</v>
      </c>
      <c r="Q20" s="845">
        <f t="shared" si="6"/>
        <v>930.00085714285717</v>
      </c>
      <c r="R20" s="844">
        <f t="shared" si="7"/>
        <v>455</v>
      </c>
      <c r="S20" s="843">
        <f t="shared" si="8"/>
        <v>43859</v>
      </c>
      <c r="T20" s="842">
        <f t="shared" si="9"/>
        <v>28.428599999999999</v>
      </c>
      <c r="U20" s="841"/>
      <c r="V20" s="148"/>
      <c r="W20" s="840">
        <f t="shared" si="10"/>
        <v>852.85799999999995</v>
      </c>
      <c r="X20" s="839">
        <f t="shared" si="11"/>
        <v>76.75721999999999</v>
      </c>
      <c r="Y20" s="839">
        <f t="shared" si="12"/>
        <v>929.61521999999991</v>
      </c>
    </row>
    <row r="21" spans="1:26" s="737" customFormat="1">
      <c r="A21" s="836">
        <v>10</v>
      </c>
      <c r="B21" s="835" t="s">
        <v>884</v>
      </c>
      <c r="C21" s="737" t="s">
        <v>883</v>
      </c>
      <c r="D21" s="834"/>
      <c r="E21" s="833">
        <f t="shared" si="1"/>
        <v>31.000028571428572</v>
      </c>
      <c r="F21" s="832">
        <f t="shared" si="2"/>
        <v>3.8750035714285715</v>
      </c>
      <c r="G21" s="868"/>
      <c r="H21" s="831">
        <v>26</v>
      </c>
      <c r="I21" s="829">
        <f t="shared" si="13"/>
        <v>0</v>
      </c>
      <c r="J21" s="828">
        <f t="shared" si="3"/>
        <v>100.75009285714286</v>
      </c>
      <c r="K21" s="867"/>
      <c r="L21" s="811">
        <f t="shared" si="4"/>
        <v>28</v>
      </c>
      <c r="M21" s="826">
        <f t="shared" si="5"/>
        <v>128.80000000000001</v>
      </c>
      <c r="N21" s="847">
        <v>7</v>
      </c>
      <c r="O21" s="824">
        <v>43617</v>
      </c>
      <c r="P21" s="866">
        <f>6*3+7*(28.4286)</f>
        <v>217.00020000000001</v>
      </c>
      <c r="Q21" s="845">
        <f t="shared" si="6"/>
        <v>930.00085714285717</v>
      </c>
      <c r="R21" s="844">
        <f t="shared" si="7"/>
        <v>243</v>
      </c>
      <c r="S21" s="843">
        <f t="shared" si="8"/>
        <v>43859</v>
      </c>
      <c r="T21" s="842">
        <f t="shared" si="9"/>
        <v>28.428599999999999</v>
      </c>
      <c r="U21" s="841"/>
      <c r="V21" s="148"/>
      <c r="W21" s="840">
        <f t="shared" si="10"/>
        <v>852.85799999999995</v>
      </c>
      <c r="X21" s="839">
        <f t="shared" si="11"/>
        <v>76.75721999999999</v>
      </c>
      <c r="Y21" s="839">
        <f t="shared" si="12"/>
        <v>929.61521999999991</v>
      </c>
    </row>
    <row r="22" spans="1:26" s="737" customFormat="1">
      <c r="A22" s="836">
        <v>11</v>
      </c>
      <c r="B22" s="835" t="s">
        <v>882</v>
      </c>
      <c r="C22" s="737" t="s">
        <v>881</v>
      </c>
      <c r="D22" s="834"/>
      <c r="E22" s="833">
        <f t="shared" si="1"/>
        <v>31.000028571428572</v>
      </c>
      <c r="F22" s="832">
        <f t="shared" si="2"/>
        <v>3.8750035714285715</v>
      </c>
      <c r="G22" s="868"/>
      <c r="H22" s="831">
        <v>16</v>
      </c>
      <c r="I22" s="829">
        <f t="shared" si="13"/>
        <v>0</v>
      </c>
      <c r="J22" s="828">
        <f t="shared" si="3"/>
        <v>62.000057142857145</v>
      </c>
      <c r="K22" s="867"/>
      <c r="L22" s="811">
        <f t="shared" si="4"/>
        <v>24</v>
      </c>
      <c r="M22" s="826">
        <f t="shared" si="5"/>
        <v>86</v>
      </c>
      <c r="N22" s="847">
        <v>6</v>
      </c>
      <c r="O22" s="824">
        <v>43617</v>
      </c>
      <c r="P22" s="866">
        <f>6*3+7*(28.4286)</f>
        <v>217.00020000000001</v>
      </c>
      <c r="Q22" s="845">
        <f t="shared" si="6"/>
        <v>930.00085714285717</v>
      </c>
      <c r="R22" s="844">
        <f t="shared" si="7"/>
        <v>243</v>
      </c>
      <c r="S22" s="843">
        <f t="shared" si="8"/>
        <v>43859</v>
      </c>
      <c r="T22" s="842">
        <f t="shared" si="9"/>
        <v>28.428599999999999</v>
      </c>
      <c r="U22" s="841"/>
      <c r="V22" s="148"/>
      <c r="W22" s="840">
        <f t="shared" si="10"/>
        <v>852.85799999999995</v>
      </c>
      <c r="X22" s="839">
        <f t="shared" si="11"/>
        <v>76.75721999999999</v>
      </c>
      <c r="Y22" s="839">
        <f t="shared" si="12"/>
        <v>929.61521999999991</v>
      </c>
    </row>
    <row r="23" spans="1:26" s="814" customFormat="1">
      <c r="A23" s="836">
        <v>12</v>
      </c>
      <c r="B23" s="835" t="s">
        <v>857</v>
      </c>
      <c r="C23" s="737" t="s">
        <v>856</v>
      </c>
      <c r="D23" s="834"/>
      <c r="E23" s="833">
        <v>31</v>
      </c>
      <c r="F23" s="832">
        <f>+E23/8</f>
        <v>3.875</v>
      </c>
      <c r="G23" s="831"/>
      <c r="H23" s="830">
        <v>4</v>
      </c>
      <c r="I23" s="829">
        <f>+G23*E23</f>
        <v>0</v>
      </c>
      <c r="J23" s="828">
        <f>+F23*H23</f>
        <v>15.5</v>
      </c>
      <c r="K23" s="827"/>
      <c r="L23" s="811">
        <f>+N23*$N$3</f>
        <v>24</v>
      </c>
      <c r="M23" s="826">
        <f>ROUND(SUM(I23:L23),1)</f>
        <v>39.5</v>
      </c>
      <c r="N23" s="825">
        <v>6</v>
      </c>
      <c r="O23" s="824">
        <v>43649</v>
      </c>
      <c r="P23" s="823">
        <f>+E23*6</f>
        <v>186</v>
      </c>
      <c r="Q23" s="822">
        <f>+E23*30</f>
        <v>930</v>
      </c>
      <c r="R23" s="821">
        <f>1+$K$2-O23</f>
        <v>211</v>
      </c>
      <c r="S23" s="820">
        <f t="shared" si="8"/>
        <v>43859</v>
      </c>
      <c r="T23" s="819">
        <f>(E23*7-18)/7</f>
        <v>28.428571428571427</v>
      </c>
      <c r="U23" s="818"/>
      <c r="V23" s="817"/>
      <c r="W23" s="816">
        <f>+T23*30</f>
        <v>852.85714285714278</v>
      </c>
      <c r="X23" s="815">
        <f>+W23*0.09</f>
        <v>76.757142857142853</v>
      </c>
      <c r="Y23" s="815">
        <f>+X23+W23</f>
        <v>929.61428571428564</v>
      </c>
    </row>
    <row r="24" spans="1:26" s="737" customFormat="1">
      <c r="A24" s="836">
        <v>13</v>
      </c>
      <c r="B24" s="835" t="s">
        <v>880</v>
      </c>
      <c r="C24" s="737" t="s">
        <v>879</v>
      </c>
      <c r="D24" s="834"/>
      <c r="E24" s="833">
        <f t="shared" si="1"/>
        <v>31.000028571428572</v>
      </c>
      <c r="F24" s="832">
        <f t="shared" si="2"/>
        <v>3.8750035714285715</v>
      </c>
      <c r="G24" s="868"/>
      <c r="H24" s="831">
        <v>4</v>
      </c>
      <c r="I24" s="829">
        <f t="shared" si="13"/>
        <v>0</v>
      </c>
      <c r="J24" s="828">
        <f t="shared" si="3"/>
        <v>15.500014285714286</v>
      </c>
      <c r="K24" s="867"/>
      <c r="L24" s="811">
        <f t="shared" si="4"/>
        <v>24</v>
      </c>
      <c r="M24" s="826">
        <f t="shared" si="5"/>
        <v>39.5</v>
      </c>
      <c r="N24" s="847">
        <v>6</v>
      </c>
      <c r="O24" s="824">
        <v>43783</v>
      </c>
      <c r="P24" s="866">
        <f>6*3+7*(28.4286)</f>
        <v>217.00020000000001</v>
      </c>
      <c r="Q24" s="845">
        <f t="shared" si="6"/>
        <v>930.00085714285717</v>
      </c>
      <c r="R24" s="844">
        <f t="shared" si="7"/>
        <v>77</v>
      </c>
      <c r="S24" s="843">
        <f t="shared" si="8"/>
        <v>43859</v>
      </c>
      <c r="T24" s="842">
        <f t="shared" si="9"/>
        <v>28.428599999999999</v>
      </c>
      <c r="U24" s="841"/>
      <c r="V24" s="148"/>
      <c r="W24" s="840">
        <f t="shared" si="10"/>
        <v>852.85799999999995</v>
      </c>
      <c r="X24" s="839">
        <f t="shared" si="11"/>
        <v>76.75721999999999</v>
      </c>
      <c r="Y24" s="839">
        <f t="shared" si="12"/>
        <v>929.61521999999991</v>
      </c>
    </row>
    <row r="25" spans="1:26" s="781" customFormat="1" ht="9" customHeight="1">
      <c r="A25" s="797"/>
      <c r="B25" s="796"/>
      <c r="C25" s="795"/>
      <c r="D25" s="1324" t="s">
        <v>878</v>
      </c>
      <c r="E25" s="1324"/>
      <c r="F25" s="1324"/>
      <c r="G25" s="794"/>
      <c r="H25" s="793">
        <f>SUM(H14:H24)</f>
        <v>131</v>
      </c>
      <c r="I25" s="792">
        <f>SUM(I14:I17)</f>
        <v>239.58333333333331</v>
      </c>
      <c r="J25" s="792">
        <f>SUM(J14:J17)</f>
        <v>139.20357142857142</v>
      </c>
      <c r="K25" s="792">
        <f>SUM(K14:K17)</f>
        <v>155.82999999999998</v>
      </c>
      <c r="L25" s="792">
        <f>SUM(L14:L17)</f>
        <v>92</v>
      </c>
      <c r="M25" s="791"/>
      <c r="N25" s="790"/>
      <c r="O25" s="789"/>
      <c r="P25" s="788">
        <f>SUM(P14:P17)</f>
        <v>1117.0999999999999</v>
      </c>
      <c r="Q25" s="788">
        <f>SUM(Q14:Q17)</f>
        <v>4787.5714285714275</v>
      </c>
      <c r="R25" s="787"/>
      <c r="S25" s="786"/>
      <c r="T25" s="785"/>
      <c r="U25" s="784"/>
      <c r="V25" s="783"/>
      <c r="W25" s="782"/>
    </row>
    <row r="26" spans="1:26" ht="15.75">
      <c r="B26" s="808"/>
      <c r="C26" s="865" t="s">
        <v>877</v>
      </c>
      <c r="D26" s="863"/>
      <c r="E26" s="863"/>
      <c r="F26" s="863"/>
      <c r="G26" s="864"/>
      <c r="H26" s="863"/>
      <c r="I26" s="863"/>
      <c r="J26" s="862" t="s">
        <v>876</v>
      </c>
      <c r="K26" s="1325">
        <f>SUM(M28:M31)</f>
        <v>580.5</v>
      </c>
      <c r="L26" s="1325"/>
      <c r="M26" s="1326"/>
      <c r="N26" s="861"/>
      <c r="O26" s="860" t="str">
        <f>+P1</f>
        <v>0AB55</v>
      </c>
      <c r="P26" s="859" t="s">
        <v>875</v>
      </c>
      <c r="Q26" s="858">
        <v>750</v>
      </c>
      <c r="S26" s="805"/>
      <c r="T26" s="804"/>
      <c r="U26" s="803"/>
      <c r="W26" s="857"/>
    </row>
    <row r="27" spans="1:26" ht="12" customHeight="1">
      <c r="B27" s="808"/>
      <c r="C27" s="856" t="s">
        <v>874</v>
      </c>
      <c r="E27" s="854" t="s">
        <v>873</v>
      </c>
      <c r="F27" s="854" t="s">
        <v>872</v>
      </c>
      <c r="G27" s="855" t="s">
        <v>871</v>
      </c>
      <c r="H27" s="854" t="s">
        <v>870</v>
      </c>
      <c r="I27" s="854" t="s">
        <v>869</v>
      </c>
      <c r="J27" s="854" t="s">
        <v>868</v>
      </c>
      <c r="K27" s="854" t="s">
        <v>867</v>
      </c>
      <c r="L27" s="854" t="s">
        <v>866</v>
      </c>
      <c r="M27" s="854" t="s">
        <v>865</v>
      </c>
      <c r="N27" s="853" t="s">
        <v>864</v>
      </c>
      <c r="P27" s="852" t="s">
        <v>863</v>
      </c>
      <c r="Q27" s="851" t="s">
        <v>862</v>
      </c>
      <c r="S27" s="805"/>
      <c r="T27" s="850" t="s">
        <v>861</v>
      </c>
      <c r="U27" s="803"/>
    </row>
    <row r="28" spans="1:26" s="737" customFormat="1">
      <c r="A28" s="837">
        <v>14</v>
      </c>
      <c r="B28" s="835" t="s">
        <v>860</v>
      </c>
      <c r="C28" s="849" t="s">
        <v>534</v>
      </c>
      <c r="D28" s="849"/>
      <c r="E28" s="833">
        <f>+Q28/30</f>
        <v>43.466666666666661</v>
      </c>
      <c r="F28" s="848">
        <f t="shared" ref="F28:F31" si="14">+E28/8</f>
        <v>5.4333333333333327</v>
      </c>
      <c r="G28" s="831">
        <v>3</v>
      </c>
      <c r="H28" s="831">
        <v>0</v>
      </c>
      <c r="I28" s="829">
        <f>(E28*G28)+(E28/6*G28)</f>
        <v>152.1333333333333</v>
      </c>
      <c r="J28" s="828">
        <f>+F28*H28</f>
        <v>0</v>
      </c>
      <c r="K28" s="827"/>
      <c r="L28" s="811">
        <f>+N28*$N$3</f>
        <v>12</v>
      </c>
      <c r="M28" s="826">
        <f>ROUND((L28+K28+J28+I28),1)</f>
        <v>164.1</v>
      </c>
      <c r="N28" s="847">
        <v>3</v>
      </c>
      <c r="O28" s="824">
        <v>43307</v>
      </c>
      <c r="P28" s="846">
        <f>(1400-96)/30*7</f>
        <v>304.26666666666665</v>
      </c>
      <c r="Q28" s="845">
        <f>+P28/7*30</f>
        <v>1303.9999999999998</v>
      </c>
      <c r="R28" s="844">
        <f t="shared" ref="R28:R31" si="15">1+$K$2-O28</f>
        <v>553</v>
      </c>
      <c r="S28" s="843">
        <f t="shared" si="8"/>
        <v>43859</v>
      </c>
      <c r="T28" s="842">
        <f t="shared" ref="T28:T31" si="16">(E28*7-18)/7</f>
        <v>40.895238095238092</v>
      </c>
      <c r="U28" s="841">
        <v>38365</v>
      </c>
      <c r="V28" s="148"/>
      <c r="W28" s="840">
        <f t="shared" ref="W28:W31" si="17">+T28*30</f>
        <v>1226.8571428571427</v>
      </c>
      <c r="X28" s="839">
        <f t="shared" ref="X28:X31" si="18">+W28*0.09</f>
        <v>110.41714285714284</v>
      </c>
      <c r="Y28" s="839">
        <f t="shared" ref="Y28:Y31" si="19">+X28+W28</f>
        <v>1337.2742857142855</v>
      </c>
      <c r="Z28" s="838">
        <f>6*3+7*38.5</f>
        <v>287.5</v>
      </c>
    </row>
    <row r="29" spans="1:26" s="814" customFormat="1">
      <c r="A29" s="836">
        <v>15</v>
      </c>
      <c r="B29" s="835" t="s">
        <v>855</v>
      </c>
      <c r="C29" s="737" t="s">
        <v>854</v>
      </c>
      <c r="D29" s="834"/>
      <c r="E29" s="833">
        <v>31</v>
      </c>
      <c r="F29" s="832">
        <f t="shared" si="14"/>
        <v>3.875</v>
      </c>
      <c r="G29" s="831">
        <v>5</v>
      </c>
      <c r="H29" s="830">
        <v>0</v>
      </c>
      <c r="I29" s="829">
        <f>+G29*E29</f>
        <v>155</v>
      </c>
      <c r="J29" s="828">
        <f>+F29*H29</f>
        <v>0</v>
      </c>
      <c r="K29" s="827"/>
      <c r="L29" s="811">
        <f>+N29*$N$3</f>
        <v>20</v>
      </c>
      <c r="M29" s="826">
        <f>ROUND(SUM(I29:L29),1)</f>
        <v>175</v>
      </c>
      <c r="N29" s="825">
        <v>5</v>
      </c>
      <c r="O29" s="824">
        <v>43776</v>
      </c>
      <c r="P29" s="823">
        <f>+E29*6</f>
        <v>186</v>
      </c>
      <c r="Q29" s="822">
        <f>+E29*30</f>
        <v>930</v>
      </c>
      <c r="R29" s="821">
        <f t="shared" si="15"/>
        <v>84</v>
      </c>
      <c r="S29" s="820">
        <f t="shared" si="8"/>
        <v>43859</v>
      </c>
      <c r="T29" s="819">
        <f t="shared" si="16"/>
        <v>28.428571428571427</v>
      </c>
      <c r="U29" s="818"/>
      <c r="V29" s="817"/>
      <c r="W29" s="816">
        <f t="shared" si="17"/>
        <v>852.85714285714278</v>
      </c>
      <c r="X29" s="815">
        <f t="shared" si="18"/>
        <v>76.757142857142853</v>
      </c>
      <c r="Y29" s="815">
        <f t="shared" si="19"/>
        <v>929.61428571428564</v>
      </c>
    </row>
    <row r="30" spans="1:26" s="814" customFormat="1">
      <c r="A30" s="992" t="s">
        <v>959</v>
      </c>
      <c r="B30" s="835" t="s">
        <v>956</v>
      </c>
      <c r="C30" s="737" t="s">
        <v>957</v>
      </c>
      <c r="D30" s="834"/>
      <c r="E30" s="833">
        <v>33</v>
      </c>
      <c r="F30" s="832">
        <f t="shared" si="14"/>
        <v>4.125</v>
      </c>
      <c r="G30" s="831">
        <v>6</v>
      </c>
      <c r="H30" s="830">
        <v>0</v>
      </c>
      <c r="I30" s="829">
        <f>+G30*E30</f>
        <v>198</v>
      </c>
      <c r="J30" s="828">
        <f>+F30*H30</f>
        <v>0</v>
      </c>
      <c r="K30" s="827"/>
      <c r="L30" s="811">
        <f>+N30*$N$3</f>
        <v>24</v>
      </c>
      <c r="M30" s="826">
        <f>ROUND(SUM(I30:L30),1)</f>
        <v>222</v>
      </c>
      <c r="N30" s="825">
        <v>6</v>
      </c>
      <c r="O30" s="824">
        <v>43851</v>
      </c>
      <c r="P30" s="823">
        <f>+E30*6</f>
        <v>198</v>
      </c>
      <c r="Q30" s="822">
        <f>+E30*30</f>
        <v>990</v>
      </c>
      <c r="R30" s="821">
        <f t="shared" si="15"/>
        <v>9</v>
      </c>
      <c r="S30" s="820">
        <f t="shared" si="8"/>
        <v>43859</v>
      </c>
      <c r="T30" s="819">
        <f t="shared" si="16"/>
        <v>30.428571428571427</v>
      </c>
      <c r="U30" s="818"/>
      <c r="V30" s="817"/>
      <c r="W30" s="816">
        <f t="shared" si="17"/>
        <v>912.85714285714278</v>
      </c>
      <c r="X30" s="815">
        <f t="shared" si="18"/>
        <v>82.157142857142844</v>
      </c>
      <c r="Y30" s="815">
        <f t="shared" si="19"/>
        <v>995.01428571428562</v>
      </c>
    </row>
    <row r="31" spans="1:26" s="814" customFormat="1">
      <c r="A31" s="992" t="s">
        <v>959</v>
      </c>
      <c r="B31" s="835" t="s">
        <v>960</v>
      </c>
      <c r="C31" s="737" t="s">
        <v>961</v>
      </c>
      <c r="D31" s="834"/>
      <c r="E31" s="993">
        <v>31</v>
      </c>
      <c r="F31" s="994">
        <f t="shared" si="14"/>
        <v>3.875</v>
      </c>
      <c r="G31" s="995"/>
      <c r="H31" s="830">
        <v>5</v>
      </c>
      <c r="I31" s="829">
        <f t="shared" ref="I31" si="20">+G31*E31</f>
        <v>0</v>
      </c>
      <c r="J31" s="828">
        <f t="shared" ref="J31" si="21">+F31*H31</f>
        <v>19.375</v>
      </c>
      <c r="K31" s="827"/>
      <c r="L31" s="811">
        <f t="shared" ref="L31" si="22">+N31*$N$3</f>
        <v>0</v>
      </c>
      <c r="M31" s="826">
        <f t="shared" ref="M31" si="23">ROUND(SUM(I31:L31),1)</f>
        <v>19.399999999999999</v>
      </c>
      <c r="N31" s="995"/>
      <c r="O31" s="824">
        <v>43851</v>
      </c>
      <c r="P31" s="823">
        <f>+E31*6</f>
        <v>186</v>
      </c>
      <c r="Q31" s="822">
        <f>+E31*30</f>
        <v>930</v>
      </c>
      <c r="R31" s="821">
        <f t="shared" si="15"/>
        <v>9</v>
      </c>
      <c r="S31" s="820">
        <f t="shared" si="8"/>
        <v>43859</v>
      </c>
      <c r="T31" s="819">
        <f t="shared" si="16"/>
        <v>28.428571428571427</v>
      </c>
      <c r="U31" s="818"/>
      <c r="V31" s="817"/>
      <c r="W31" s="816">
        <f t="shared" si="17"/>
        <v>852.85714285714278</v>
      </c>
      <c r="X31" s="815">
        <f t="shared" si="18"/>
        <v>76.757142857142853</v>
      </c>
      <c r="Y31" s="815">
        <f t="shared" si="19"/>
        <v>929.61428571428564</v>
      </c>
    </row>
    <row r="32" spans="1:26" s="781" customFormat="1" ht="9" customHeight="1">
      <c r="A32" s="797"/>
      <c r="B32" s="796"/>
      <c r="C32" s="795"/>
      <c r="D32" s="1324"/>
      <c r="E32" s="1324"/>
      <c r="F32" s="1324"/>
      <c r="G32" s="794"/>
      <c r="H32" s="793">
        <f>SUM(H28:H31)</f>
        <v>5</v>
      </c>
      <c r="I32" s="792"/>
      <c r="J32" s="792"/>
      <c r="K32" s="792"/>
      <c r="L32" s="792"/>
      <c r="M32" s="791">
        <f>+H25+H32</f>
        <v>136</v>
      </c>
      <c r="N32" s="790">
        <f>SUM(N14:N31)</f>
        <v>79</v>
      </c>
      <c r="O32" s="789" t="s">
        <v>853</v>
      </c>
      <c r="P32" s="788"/>
      <c r="Q32" s="788">
        <v>1232.1400000000001</v>
      </c>
      <c r="R32" s="787"/>
      <c r="S32" s="786"/>
      <c r="T32" s="785"/>
      <c r="U32" s="784"/>
      <c r="V32" s="783"/>
      <c r="W32" s="782" t="e">
        <f>+#REF!/7</f>
        <v>#REF!</v>
      </c>
    </row>
    <row r="33" spans="1:23" ht="15">
      <c r="B33" s="808"/>
      <c r="F33" s="813" t="s">
        <v>852</v>
      </c>
      <c r="G33" s="812"/>
      <c r="H33" s="1327">
        <f>+K12+K26+K3</f>
        <v>2596.9</v>
      </c>
      <c r="I33" s="1328"/>
      <c r="L33" s="811"/>
      <c r="O33" s="810">
        <f>INT(M32+N32)</f>
        <v>215</v>
      </c>
      <c r="P33" s="809"/>
      <c r="Q33" s="806"/>
      <c r="R33" s="805"/>
      <c r="S33" s="804"/>
      <c r="T33" s="798"/>
      <c r="U33" s="803"/>
      <c r="W33" s="1" t="e">
        <f>+W32*30</f>
        <v>#REF!</v>
      </c>
    </row>
    <row r="34" spans="1:23" ht="5.0999999999999996" customHeight="1" thickBot="1">
      <c r="B34" s="808"/>
      <c r="P34" s="807"/>
      <c r="Q34" s="806"/>
      <c r="R34" s="805"/>
      <c r="S34" s="804"/>
      <c r="T34" s="798"/>
      <c r="U34" s="803"/>
    </row>
    <row r="35" spans="1:23" ht="18.75" thickBot="1">
      <c r="B35" s="802" t="s">
        <v>851</v>
      </c>
      <c r="C35" s="800"/>
      <c r="D35" s="1329">
        <f>K26+K12+K3</f>
        <v>2596.9</v>
      </c>
      <c r="E35" s="1330"/>
      <c r="F35" s="801" t="s">
        <v>850</v>
      </c>
      <c r="G35" s="800"/>
      <c r="H35" s="1331">
        <f>+K53</f>
        <v>2173.8000000000002</v>
      </c>
      <c r="I35" s="1332"/>
      <c r="J35" s="799" t="s">
        <v>849</v>
      </c>
      <c r="K35" s="503"/>
      <c r="L35" s="1333">
        <f>+H35+D35</f>
        <v>4770.7000000000007</v>
      </c>
      <c r="M35" s="1334"/>
      <c r="O35" s="12">
        <f>+D35-H33</f>
        <v>0</v>
      </c>
      <c r="R35" s="150"/>
      <c r="S35" s="798"/>
      <c r="T35" s="798"/>
      <c r="U35" s="150"/>
    </row>
    <row r="36" spans="1:23" s="781" customFormat="1" ht="5.0999999999999996" customHeight="1" thickBot="1">
      <c r="A36" s="797"/>
      <c r="B36" s="796"/>
      <c r="C36" s="795"/>
      <c r="D36" s="1324"/>
      <c r="E36" s="1324"/>
      <c r="F36" s="1324"/>
      <c r="G36" s="794"/>
      <c r="H36" s="793"/>
      <c r="I36" s="792"/>
      <c r="J36" s="792"/>
      <c r="K36" s="792"/>
      <c r="L36" s="792"/>
      <c r="M36" s="791"/>
      <c r="N36" s="790"/>
      <c r="O36" s="789"/>
      <c r="P36" s="788"/>
      <c r="Q36" s="788"/>
      <c r="R36" s="787"/>
      <c r="S36" s="786"/>
      <c r="T36" s="785"/>
      <c r="U36" s="784"/>
      <c r="V36" s="783"/>
      <c r="W36" s="782"/>
    </row>
    <row r="37" spans="1:23" s="737" customFormat="1" outlineLevel="1">
      <c r="A37" s="735"/>
      <c r="B37" s="780"/>
      <c r="C37" s="779" t="s">
        <v>848</v>
      </c>
      <c r="D37" s="778"/>
      <c r="E37" s="778"/>
      <c r="F37" s="778"/>
      <c r="G37" s="756" t="s">
        <v>847</v>
      </c>
      <c r="H37" s="755" t="s">
        <v>948</v>
      </c>
      <c r="I37" s="755"/>
      <c r="J37" s="755"/>
      <c r="K37" s="755"/>
      <c r="L37" s="777"/>
      <c r="M37" s="738"/>
      <c r="N37" s="776"/>
      <c r="O37" s="775">
        <v>500</v>
      </c>
      <c r="P37" s="774">
        <v>1</v>
      </c>
      <c r="Q37" s="773" t="s">
        <v>846</v>
      </c>
    </row>
    <row r="38" spans="1:23" s="737" customFormat="1" outlineLevel="1">
      <c r="A38" s="735"/>
      <c r="B38" s="747"/>
      <c r="C38" s="767" t="s">
        <v>845</v>
      </c>
      <c r="D38" s="772" t="s">
        <v>977</v>
      </c>
      <c r="E38" s="771"/>
      <c r="F38" s="771"/>
      <c r="G38" s="756" t="s">
        <v>844</v>
      </c>
      <c r="H38" s="770" t="s">
        <v>948</v>
      </c>
      <c r="I38" s="770"/>
      <c r="J38" s="770"/>
      <c r="K38" s="770"/>
      <c r="L38" s="742"/>
      <c r="M38" s="738"/>
      <c r="N38" s="764"/>
      <c r="O38" s="769">
        <f>+O37/7</f>
        <v>71.428571428571431</v>
      </c>
      <c r="P38" s="768">
        <f>+O38*P37</f>
        <v>71.428571428571431</v>
      </c>
      <c r="Q38" s="714"/>
    </row>
    <row r="39" spans="1:23" s="737" customFormat="1" ht="13.5" outlineLevel="1" thickBot="1">
      <c r="A39" s="735"/>
      <c r="B39" s="747"/>
      <c r="C39" s="767" t="s">
        <v>843</v>
      </c>
      <c r="D39" s="757" t="s">
        <v>978</v>
      </c>
      <c r="E39" s="756" t="s">
        <v>842</v>
      </c>
      <c r="F39" s="755" t="s">
        <v>979</v>
      </c>
      <c r="G39" s="766" t="s">
        <v>841</v>
      </c>
      <c r="H39" s="765">
        <v>2020</v>
      </c>
      <c r="I39" s="750"/>
      <c r="J39" s="750"/>
      <c r="K39" s="750"/>
      <c r="L39" s="742"/>
      <c r="M39" s="1"/>
      <c r="N39" s="764"/>
      <c r="O39" s="763">
        <f>+O38/6</f>
        <v>11.904761904761905</v>
      </c>
      <c r="P39" s="762">
        <f>+O39*P37</f>
        <v>11.904761904761905</v>
      </c>
      <c r="Q39" s="761">
        <f>+P39+P38</f>
        <v>83.333333333333343</v>
      </c>
      <c r="S39" s="1"/>
    </row>
    <row r="40" spans="1:23" s="737" customFormat="1" outlineLevel="1">
      <c r="A40" s="735"/>
      <c r="B40" s="747"/>
      <c r="C40" s="758" t="s">
        <v>840</v>
      </c>
      <c r="D40" s="757" t="s">
        <v>950</v>
      </c>
      <c r="E40" s="757"/>
      <c r="F40" s="757"/>
      <c r="G40" s="756" t="s">
        <v>839</v>
      </c>
      <c r="H40" s="759" t="s">
        <v>803</v>
      </c>
      <c r="I40" s="756" t="s">
        <v>838</v>
      </c>
      <c r="J40" s="755" t="s">
        <v>980</v>
      </c>
      <c r="K40" s="759"/>
      <c r="L40" s="742"/>
      <c r="M40" s="1"/>
    </row>
    <row r="41" spans="1:23" s="737" customFormat="1" outlineLevel="1">
      <c r="A41" s="735"/>
      <c r="B41" s="747"/>
      <c r="C41" s="758" t="s">
        <v>837</v>
      </c>
      <c r="D41" s="757" t="s">
        <v>949</v>
      </c>
      <c r="E41" s="757"/>
      <c r="F41" s="757"/>
      <c r="G41" s="756" t="s">
        <v>836</v>
      </c>
      <c r="H41" s="755" t="s">
        <v>948</v>
      </c>
      <c r="I41" s="756" t="s">
        <v>835</v>
      </c>
      <c r="J41" s="755" t="s">
        <v>947</v>
      </c>
      <c r="K41" s="755"/>
      <c r="L41" s="742"/>
      <c r="M41" s="1"/>
      <c r="O41" s="736"/>
    </row>
    <row r="42" spans="1:23" s="737" customFormat="1" ht="17.25" outlineLevel="1" thickBot="1">
      <c r="A42" s="735"/>
      <c r="B42" s="747"/>
      <c r="C42" s="754" t="s">
        <v>834</v>
      </c>
      <c r="D42" s="754" t="s">
        <v>833</v>
      </c>
      <c r="E42" s="754"/>
      <c r="F42" s="754"/>
      <c r="G42" s="753" t="s">
        <v>832</v>
      </c>
      <c r="H42" s="753" t="s">
        <v>831</v>
      </c>
      <c r="I42" s="753" t="s">
        <v>830</v>
      </c>
      <c r="J42" s="753" t="s">
        <v>829</v>
      </c>
      <c r="K42" s="753" t="s">
        <v>828</v>
      </c>
      <c r="L42" s="742"/>
      <c r="M42" s="1"/>
      <c r="O42" s="736"/>
    </row>
    <row r="43" spans="1:23" outlineLevel="1">
      <c r="B43" s="747"/>
      <c r="C43" s="751" t="s">
        <v>946</v>
      </c>
      <c r="D43" s="750" t="s">
        <v>945</v>
      </c>
      <c r="E43" s="750"/>
      <c r="F43" s="750"/>
      <c r="G43" s="749">
        <v>43471</v>
      </c>
      <c r="H43" s="1000">
        <v>31</v>
      </c>
      <c r="I43" s="986">
        <v>235</v>
      </c>
      <c r="J43" s="986">
        <v>26.67</v>
      </c>
      <c r="K43" s="986">
        <v>208.33</v>
      </c>
      <c r="L43" s="742"/>
      <c r="N43" s="737"/>
      <c r="O43" s="736"/>
      <c r="P43" s="737"/>
      <c r="Q43" s="737"/>
      <c r="R43" s="737"/>
      <c r="S43" s="737"/>
      <c r="T43" s="737"/>
    </row>
    <row r="44" spans="1:23" s="737" customFormat="1" outlineLevel="1">
      <c r="A44" s="735"/>
      <c r="B44" s="747"/>
      <c r="C44" s="751" t="s">
        <v>944</v>
      </c>
      <c r="D44" s="750" t="s">
        <v>943</v>
      </c>
      <c r="E44" s="750"/>
      <c r="F44" s="750"/>
      <c r="G44" s="749">
        <v>43473</v>
      </c>
      <c r="H44" s="1000">
        <v>31</v>
      </c>
      <c r="I44" s="986">
        <v>195.83</v>
      </c>
      <c r="J44" s="986">
        <v>22.22</v>
      </c>
      <c r="K44" s="986">
        <v>173.61</v>
      </c>
      <c r="L44" s="742"/>
      <c r="M44" s="1"/>
      <c r="O44" s="736"/>
    </row>
    <row r="45" spans="1:23" s="737" customFormat="1" outlineLevel="1">
      <c r="A45" s="735"/>
      <c r="B45" s="747"/>
      <c r="C45" s="751" t="s">
        <v>942</v>
      </c>
      <c r="D45" s="750" t="s">
        <v>941</v>
      </c>
      <c r="E45" s="750"/>
      <c r="F45" s="750"/>
      <c r="G45" s="749">
        <v>42005</v>
      </c>
      <c r="H45" s="1000">
        <v>33.799999999999997</v>
      </c>
      <c r="I45" s="986">
        <v>254.6</v>
      </c>
      <c r="J45" s="986">
        <v>33.200000000000003</v>
      </c>
      <c r="K45" s="986">
        <v>221.4</v>
      </c>
      <c r="L45" s="742"/>
      <c r="M45" s="1"/>
      <c r="O45" s="736"/>
    </row>
    <row r="46" spans="1:23" s="737" customFormat="1" ht="12" outlineLevel="1">
      <c r="A46" s="735"/>
      <c r="B46" s="747"/>
      <c r="C46" s="751" t="s">
        <v>940</v>
      </c>
      <c r="D46" s="750" t="s">
        <v>939</v>
      </c>
      <c r="E46" s="750"/>
      <c r="F46" s="750"/>
      <c r="G46" s="749">
        <v>43111</v>
      </c>
      <c r="H46" s="1000">
        <v>31</v>
      </c>
      <c r="I46" s="986">
        <v>267.55</v>
      </c>
      <c r="J46" s="986">
        <v>30.85</v>
      </c>
      <c r="K46" s="986">
        <v>236.7</v>
      </c>
      <c r="L46" s="742"/>
      <c r="M46" s="736"/>
      <c r="O46" s="736"/>
    </row>
    <row r="47" spans="1:23" s="737" customFormat="1" ht="12" outlineLevel="1">
      <c r="A47" s="735"/>
      <c r="B47" s="747"/>
      <c r="C47" s="751" t="s">
        <v>967</v>
      </c>
      <c r="D47" s="750" t="s">
        <v>966</v>
      </c>
      <c r="E47" s="750"/>
      <c r="F47" s="750"/>
      <c r="G47" s="749" t="s">
        <v>963</v>
      </c>
      <c r="H47" s="1000">
        <v>31</v>
      </c>
      <c r="I47" s="986">
        <v>235</v>
      </c>
      <c r="J47" s="986">
        <v>26.67</v>
      </c>
      <c r="K47" s="986">
        <v>208.33</v>
      </c>
      <c r="L47" s="742"/>
      <c r="M47" s="736"/>
      <c r="O47" s="736"/>
    </row>
    <row r="48" spans="1:23" s="737" customFormat="1" ht="12" outlineLevel="1">
      <c r="A48" s="735"/>
      <c r="B48" s="747"/>
      <c r="C48" s="751" t="s">
        <v>938</v>
      </c>
      <c r="D48" s="750" t="s">
        <v>937</v>
      </c>
      <c r="E48" s="750"/>
      <c r="F48" s="750"/>
      <c r="G48" s="749">
        <v>43111</v>
      </c>
      <c r="H48" s="1000">
        <v>31</v>
      </c>
      <c r="I48" s="986">
        <v>235</v>
      </c>
      <c r="J48" s="986">
        <v>27.09</v>
      </c>
      <c r="K48" s="986">
        <v>207.91</v>
      </c>
      <c r="L48" s="742"/>
      <c r="M48" s="736"/>
      <c r="O48" s="736"/>
    </row>
    <row r="49" spans="1:21" s="737" customFormat="1" ht="12" outlineLevel="1">
      <c r="A49" s="735"/>
      <c r="B49" s="747"/>
      <c r="C49" s="751" t="s">
        <v>936</v>
      </c>
      <c r="D49" s="750" t="s">
        <v>935</v>
      </c>
      <c r="E49" s="750"/>
      <c r="F49" s="750"/>
      <c r="G49" s="749" t="s">
        <v>934</v>
      </c>
      <c r="H49" s="1000">
        <v>31</v>
      </c>
      <c r="I49" s="986">
        <v>235</v>
      </c>
      <c r="J49" s="986">
        <v>27.09</v>
      </c>
      <c r="K49" s="986">
        <v>207.91</v>
      </c>
      <c r="L49" s="742"/>
      <c r="M49" s="736"/>
      <c r="O49" s="736"/>
    </row>
    <row r="50" spans="1:21" s="737" customFormat="1" ht="12" outlineLevel="1">
      <c r="A50" s="735"/>
      <c r="B50" s="747"/>
      <c r="C50" s="751" t="s">
        <v>973</v>
      </c>
      <c r="D50" s="750" t="s">
        <v>974</v>
      </c>
      <c r="E50" s="750"/>
      <c r="F50" s="750"/>
      <c r="G50" s="749">
        <v>42744</v>
      </c>
      <c r="H50" s="1000">
        <v>38.5</v>
      </c>
      <c r="I50" s="986">
        <v>289.83999999999997</v>
      </c>
      <c r="J50" s="986">
        <v>37.79</v>
      </c>
      <c r="K50" s="986">
        <v>252.05</v>
      </c>
      <c r="L50" s="742"/>
      <c r="M50" s="736"/>
      <c r="O50" s="736"/>
    </row>
    <row r="51" spans="1:21" s="737" customFormat="1" ht="12" outlineLevel="1">
      <c r="A51" s="735"/>
      <c r="B51" s="747"/>
      <c r="C51" s="751" t="s">
        <v>933</v>
      </c>
      <c r="D51" s="750" t="s">
        <v>932</v>
      </c>
      <c r="E51" s="750"/>
      <c r="F51" s="750"/>
      <c r="G51" s="749">
        <v>42005</v>
      </c>
      <c r="H51" s="1000">
        <v>38.5</v>
      </c>
      <c r="I51" s="986">
        <v>287.5</v>
      </c>
      <c r="J51" s="986">
        <v>37.380000000000003</v>
      </c>
      <c r="K51" s="986">
        <v>250.12</v>
      </c>
      <c r="L51" s="742"/>
      <c r="M51" s="736"/>
      <c r="O51" s="736"/>
    </row>
    <row r="52" spans="1:21" s="737" customFormat="1" ht="12" outlineLevel="1">
      <c r="A52" s="735"/>
      <c r="B52" s="747"/>
      <c r="C52" s="751" t="s">
        <v>965</v>
      </c>
      <c r="D52" s="750" t="s">
        <v>964</v>
      </c>
      <c r="E52" s="750"/>
      <c r="F52" s="750"/>
      <c r="G52" s="749" t="s">
        <v>963</v>
      </c>
      <c r="H52" s="1000">
        <v>31</v>
      </c>
      <c r="I52" s="986">
        <v>235</v>
      </c>
      <c r="J52" s="986">
        <v>27.56</v>
      </c>
      <c r="K52" s="986">
        <v>207.44</v>
      </c>
      <c r="L52" s="742"/>
      <c r="M52" s="736"/>
      <c r="O52" s="736"/>
    </row>
    <row r="53" spans="1:21" s="737" customFormat="1" ht="12" outlineLevel="1">
      <c r="A53" s="735"/>
      <c r="B53" s="747"/>
      <c r="C53" s="746"/>
      <c r="D53" s="745"/>
      <c r="E53" s="745"/>
      <c r="F53" s="745"/>
      <c r="G53" s="744"/>
      <c r="H53" s="1001">
        <f>SUM(H43:H52)</f>
        <v>327.8</v>
      </c>
      <c r="I53" s="985">
        <f>SUM(I43:I52)</f>
        <v>2470.3199999999997</v>
      </c>
      <c r="J53" s="985">
        <f>SUM(J43:J52)</f>
        <v>296.52000000000004</v>
      </c>
      <c r="K53" s="985">
        <f>SUM(K43:K52)</f>
        <v>2173.8000000000002</v>
      </c>
      <c r="L53" s="742"/>
      <c r="M53" s="736"/>
      <c r="O53" s="736"/>
    </row>
    <row r="54" spans="1:21" s="737" customFormat="1" ht="12" outlineLevel="1">
      <c r="A54" s="735"/>
      <c r="B54" s="747"/>
      <c r="C54" s="746"/>
      <c r="D54" s="745"/>
      <c r="E54" s="745"/>
      <c r="F54" s="745"/>
      <c r="G54" s="744"/>
      <c r="H54" s="985"/>
      <c r="I54" s="985"/>
      <c r="J54" s="985"/>
      <c r="K54" s="985"/>
      <c r="L54" s="742"/>
      <c r="M54" s="736"/>
      <c r="O54" s="736"/>
    </row>
    <row r="55" spans="1:21" s="737" customFormat="1" ht="12" outlineLevel="1">
      <c r="A55" s="735"/>
      <c r="B55" s="741"/>
      <c r="C55" s="740"/>
      <c r="D55" s="740"/>
      <c r="E55" s="740"/>
      <c r="F55" s="740"/>
      <c r="G55" s="740"/>
      <c r="H55" s="740"/>
      <c r="I55" s="740"/>
      <c r="J55" s="740"/>
      <c r="K55" s="740"/>
      <c r="L55" s="739"/>
      <c r="M55" s="738"/>
      <c r="O55" s="736"/>
    </row>
    <row r="56" spans="1:21" s="737" customFormat="1" ht="12" outlineLevel="1">
      <c r="A56" s="735"/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O56" s="736"/>
      <c r="U56" s="738"/>
    </row>
    <row r="57" spans="1:21" s="737" customFormat="1" ht="12" outlineLevel="1">
      <c r="A57" s="735"/>
      <c r="B57" s="738"/>
      <c r="C57" s="738"/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O57" s="736"/>
    </row>
    <row r="58" spans="1:21" s="737" customFormat="1" ht="12" outlineLevel="1">
      <c r="A58" s="735"/>
      <c r="B58" s="738"/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O58" s="736"/>
    </row>
    <row r="59" spans="1:21" s="737" customFormat="1" ht="12" outlineLevel="1">
      <c r="A59" s="735"/>
      <c r="B59" s="738"/>
      <c r="C59" s="738"/>
      <c r="D59" s="738"/>
      <c r="E59" s="738"/>
      <c r="F59" s="738"/>
      <c r="G59" s="738"/>
      <c r="H59" s="738"/>
      <c r="I59" s="738"/>
      <c r="J59" s="738"/>
      <c r="K59" s="738"/>
      <c r="L59" s="738"/>
      <c r="M59" s="738"/>
      <c r="O59" s="736"/>
    </row>
    <row r="60" spans="1:21" s="737" customFormat="1" outlineLevel="1">
      <c r="A60" s="735"/>
      <c r="B60" s="25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736"/>
    </row>
    <row r="61" spans="1:21" s="737" customFormat="1" outlineLevel="1">
      <c r="A61" s="735"/>
      <c r="B61" s="25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736"/>
    </row>
    <row r="62" spans="1:21">
      <c r="O62" s="736"/>
      <c r="P62" s="737"/>
      <c r="Q62" s="737"/>
      <c r="R62" s="737"/>
      <c r="S62" s="737"/>
      <c r="T62" s="737"/>
    </row>
    <row r="63" spans="1:21">
      <c r="O63" s="736"/>
      <c r="P63" s="736"/>
    </row>
    <row r="64" spans="1:21">
      <c r="O64" s="736"/>
      <c r="P64" s="736"/>
    </row>
    <row r="65" spans="1:16">
      <c r="O65" s="736"/>
      <c r="P65" s="736"/>
    </row>
    <row r="66" spans="1:16">
      <c r="O66" s="736"/>
      <c r="P66" s="736"/>
    </row>
    <row r="67" spans="1:16">
      <c r="A67" s="1"/>
      <c r="B67" s="1"/>
      <c r="O67" s="736"/>
      <c r="P67" s="736"/>
    </row>
    <row r="68" spans="1:16">
      <c r="A68" s="1"/>
      <c r="B68" s="1"/>
      <c r="O68" s="736"/>
      <c r="P68" s="736"/>
    </row>
    <row r="69" spans="1:16">
      <c r="O69" s="736"/>
    </row>
    <row r="70" spans="1:16">
      <c r="O70" s="736"/>
    </row>
  </sheetData>
  <mergeCells count="15">
    <mergeCell ref="G7:H7"/>
    <mergeCell ref="Q1:R1"/>
    <mergeCell ref="H2:I2"/>
    <mergeCell ref="K2:M2"/>
    <mergeCell ref="P2:Q2"/>
    <mergeCell ref="K3:M3"/>
    <mergeCell ref="D36:F36"/>
    <mergeCell ref="K12:M12"/>
    <mergeCell ref="D25:F25"/>
    <mergeCell ref="K26:M26"/>
    <mergeCell ref="D32:F32"/>
    <mergeCell ref="H33:I33"/>
    <mergeCell ref="D35:E35"/>
    <mergeCell ref="H35:I35"/>
    <mergeCell ref="L35:M35"/>
  </mergeCells>
  <conditionalFormatting sqref="G35:H35 L35 E34:J34 M33:N34 J35 E32:G33 C35 E36:G36 I36 F29:F31 M26:N26 I26 G5 F4:F5 S1 L4 I28:I32 F17:F24 I14:I24">
    <cfRule type="cellIs" dxfId="45" priority="8" stopIfTrue="1" operator="equal">
      <formula>0</formula>
    </cfRule>
  </conditionalFormatting>
  <conditionalFormatting sqref="Q34">
    <cfRule type="cellIs" dxfId="44" priority="7" stopIfTrue="1" operator="greaterThanOrEqual">
      <formula>89</formula>
    </cfRule>
  </conditionalFormatting>
  <conditionalFormatting sqref="Q35 R36 R28:R32 R14:R25">
    <cfRule type="cellIs" dxfId="43" priority="6" stopIfTrue="1" operator="greaterThanOrEqual">
      <formula>89</formula>
    </cfRule>
  </conditionalFormatting>
  <conditionalFormatting sqref="M36 M28:M32 M14:M25">
    <cfRule type="cellIs" dxfId="42" priority="5" stopIfTrue="1" operator="equal">
      <formula>0</formula>
    </cfRule>
  </conditionalFormatting>
  <conditionalFormatting sqref="O26 R7 P1">
    <cfRule type="cellIs" dxfId="41" priority="3" stopIfTrue="1" operator="lessThan">
      <formula>0</formula>
    </cfRule>
    <cfRule type="cellIs" dxfId="40" priority="4" stopIfTrue="1" operator="equal">
      <formula>0</formula>
    </cfRule>
  </conditionalFormatting>
  <conditionalFormatting sqref="H32 H36 G17 G28:H31 G23:H23 G18:H18 G14:H15 H16:H17 H19:H22 H24:H25">
    <cfRule type="cellIs" dxfId="39" priority="2" stopIfTrue="1" operator="lessThan">
      <formula>0</formula>
    </cfRule>
  </conditionalFormatting>
  <conditionalFormatting sqref="R26">
    <cfRule type="cellIs" dxfId="38" priority="1" stopIfTrue="1" operator="lessThan">
      <formula>$T$33</formula>
    </cfRule>
  </conditionalFormatting>
  <printOptions horizontalCentered="1" verticalCentered="1"/>
  <pageMargins left="0" right="0" top="0.35433070866141736" bottom="0" header="0.19685039370078741" footer="0"/>
  <pageSetup paperSize="9" scale="83" orientation="landscape" r:id="rId1"/>
  <headerFooter alignWithMargins="0">
    <oddHeader>&amp;C&amp;F &amp;A&amp;R&amp;D &amp;T</oddHeader>
  </headerFooter>
  <ignoredErrors>
    <ignoredError sqref="F8 I23:M23 I18:M18 O18:P18 I19:M19 O19:P19 I20:M20 O20:P20 I21:M21 O21:P21 I22:M22 O22:P22 O23:P23" formula="1"/>
    <ignoredError sqref="D11 J8:K9 J10" formulaRange="1"/>
    <ignoredError sqref="K10" formula="1" formulaRange="1"/>
    <ignoredError sqref="C43:C52" numberStoredAsText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topLeftCell="A10" workbookViewId="0">
      <selection activeCell="K49" sqref="K49"/>
    </sheetView>
  </sheetViews>
  <sheetFormatPr baseColWidth="10" defaultRowHeight="12.75" outlineLevelRow="1"/>
  <cols>
    <col min="1" max="1" width="3.42578125" style="735" bestFit="1" customWidth="1"/>
    <col min="2" max="2" width="8.28515625" style="252" bestFit="1" customWidth="1"/>
    <col min="3" max="3" width="13.28515625" style="1" customWidth="1"/>
    <col min="4" max="4" width="11.7109375" style="1" customWidth="1"/>
    <col min="5" max="7" width="10.7109375" style="1" customWidth="1"/>
    <col min="8" max="8" width="11.7109375" style="1" customWidth="1"/>
    <col min="9" max="9" width="10.7109375" style="1" customWidth="1"/>
    <col min="10" max="10" width="12.7109375" style="1" customWidth="1"/>
    <col min="11" max="11" width="11.7109375" style="1" customWidth="1"/>
    <col min="12" max="12" width="7.7109375" style="1" customWidth="1"/>
    <col min="13" max="13" width="12.140625" style="1" bestFit="1" customWidth="1"/>
    <col min="14" max="14" width="6.42578125" style="1" customWidth="1"/>
    <col min="15" max="15" width="13.140625" style="1" customWidth="1"/>
    <col min="16" max="17" width="9.7109375" style="1" customWidth="1"/>
    <col min="18" max="18" width="13.42578125" style="1" customWidth="1"/>
    <col min="19" max="19" width="17.42578125" style="1" customWidth="1"/>
    <col min="20" max="20" width="10" style="1" customWidth="1"/>
    <col min="21" max="21" width="18.42578125" style="1" bestFit="1" customWidth="1"/>
    <col min="22" max="22" width="8.28515625" style="1" bestFit="1" customWidth="1"/>
    <col min="23" max="23" width="9" style="1" bestFit="1" customWidth="1"/>
    <col min="24" max="24" width="7.5703125" style="1" bestFit="1" customWidth="1"/>
    <col min="25" max="25" width="9" style="1" bestFit="1" customWidth="1"/>
    <col min="26" max="26" width="7.5703125" style="1" bestFit="1" customWidth="1"/>
    <col min="27" max="16384" width="11.42578125" style="1"/>
  </cols>
  <sheetData>
    <row r="1" spans="1:25" s="2" customFormat="1" ht="20.100000000000001" customHeight="1">
      <c r="A1" s="968"/>
      <c r="B1" s="967"/>
      <c r="C1" s="981" t="s">
        <v>929</v>
      </c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5" t="s">
        <v>925</v>
      </c>
      <c r="P1" s="860" t="str">
        <f>DEC2HEX(Q1,5)</f>
        <v>0AB4E</v>
      </c>
      <c r="Q1" s="1337">
        <f>2+K2</f>
        <v>43854</v>
      </c>
      <c r="R1" s="1338"/>
      <c r="S1" s="964">
        <f>+Q1</f>
        <v>43854</v>
      </c>
    </row>
    <row r="2" spans="1:25" s="7" customFormat="1" ht="14.25">
      <c r="A2" s="735"/>
      <c r="C2" s="963" t="s">
        <v>958</v>
      </c>
      <c r="D2" s="963"/>
      <c r="E2" s="962"/>
      <c r="G2" s="961" t="s">
        <v>924</v>
      </c>
      <c r="H2" s="1339">
        <v>43846</v>
      </c>
      <c r="I2" s="1339"/>
      <c r="J2" s="960" t="s">
        <v>923</v>
      </c>
      <c r="K2" s="1339">
        <f>6+H2</f>
        <v>43852</v>
      </c>
      <c r="L2" s="1339"/>
      <c r="M2" s="1339"/>
      <c r="N2" s="959" t="s">
        <v>922</v>
      </c>
      <c r="O2" s="958" t="s">
        <v>921</v>
      </c>
      <c r="P2" s="1340">
        <f ca="1">TODAY()</f>
        <v>43895</v>
      </c>
      <c r="Q2" s="1340"/>
      <c r="R2" s="957"/>
      <c r="S2" s="956"/>
    </row>
    <row r="3" spans="1:25" ht="15.75">
      <c r="B3" s="835"/>
      <c r="C3" s="865" t="s">
        <v>920</v>
      </c>
      <c r="D3" s="955"/>
      <c r="E3" s="954"/>
      <c r="F3" s="953"/>
      <c r="G3" s="952"/>
      <c r="H3" s="952"/>
      <c r="I3" s="951"/>
      <c r="J3" s="862" t="s">
        <v>876</v>
      </c>
      <c r="K3" s="1325">
        <f>SUM(F4:F5,M4:M5)</f>
        <v>814.6</v>
      </c>
      <c r="L3" s="1325"/>
      <c r="M3" s="1326"/>
      <c r="N3" s="950">
        <v>4</v>
      </c>
      <c r="O3" s="949" t="s">
        <v>919</v>
      </c>
      <c r="P3" s="939" t="s">
        <v>848</v>
      </c>
      <c r="Q3" s="948"/>
      <c r="R3" s="948"/>
      <c r="S3" s="947"/>
    </row>
    <row r="4" spans="1:25" s="737" customFormat="1" ht="15.75">
      <c r="A4" s="837">
        <v>1</v>
      </c>
      <c r="B4" s="835" t="s">
        <v>918</v>
      </c>
      <c r="C4" s="737" t="s">
        <v>917</v>
      </c>
      <c r="F4" s="946">
        <f>(500/7)*(G4+G4*1/6)</f>
        <v>500</v>
      </c>
      <c r="G4" s="945">
        <v>6</v>
      </c>
      <c r="H4" s="835" t="s">
        <v>85</v>
      </c>
      <c r="I4" s="944" t="s">
        <v>916</v>
      </c>
      <c r="J4" s="943"/>
      <c r="K4" s="811">
        <f>+N4*$N$3</f>
        <v>24</v>
      </c>
      <c r="L4" s="942">
        <f>(25*7+20+0)/6*N4</f>
        <v>195</v>
      </c>
      <c r="M4" s="932">
        <f>ROUND(L4+K4,0)</f>
        <v>219</v>
      </c>
      <c r="N4" s="825">
        <v>6</v>
      </c>
      <c r="O4" s="941" t="s">
        <v>915</v>
      </c>
      <c r="P4" s="940" t="s">
        <v>914</v>
      </c>
      <c r="Q4" s="939"/>
      <c r="R4" s="939"/>
      <c r="S4" s="938"/>
    </row>
    <row r="5" spans="1:25" s="737" customFormat="1">
      <c r="A5" s="735"/>
      <c r="B5" s="835" t="s">
        <v>913</v>
      </c>
      <c r="C5" s="937" t="s">
        <v>912</v>
      </c>
      <c r="D5" s="849"/>
      <c r="E5" s="849"/>
      <c r="F5" s="936">
        <f>IF(M10&gt;0,M10,"0.00")</f>
        <v>95.6</v>
      </c>
      <c r="G5" s="935"/>
      <c r="H5" s="934" t="s">
        <v>911</v>
      </c>
      <c r="I5" s="933"/>
      <c r="K5" s="811"/>
      <c r="L5" s="811"/>
      <c r="M5" s="932"/>
      <c r="N5" s="825"/>
      <c r="O5" s="931" t="s">
        <v>910</v>
      </c>
      <c r="P5" s="930" t="s">
        <v>909</v>
      </c>
      <c r="Q5" s="930"/>
      <c r="R5" s="930"/>
      <c r="S5" s="929"/>
    </row>
    <row r="6" spans="1:25" ht="5.0999999999999996" customHeight="1" thickBot="1">
      <c r="B6" s="835"/>
      <c r="O6" s="928"/>
      <c r="P6" s="928"/>
      <c r="R6" s="150"/>
      <c r="S6" s="150"/>
      <c r="T6" s="150"/>
      <c r="U6" s="150"/>
      <c r="V6" s="150"/>
      <c r="W6" s="150"/>
    </row>
    <row r="7" spans="1:25" ht="15" customHeight="1" outlineLevel="1" thickTop="1" thickBot="1">
      <c r="B7" s="835"/>
      <c r="C7" s="927" t="str">
        <f>CONCATENATE(MID(C5,1,25),"   [ COMEDOR ]" )</f>
        <v xml:space="preserve"> Silvia Tapia de Linares    [ COMEDOR ]</v>
      </c>
      <c r="D7" s="926"/>
      <c r="E7" s="926"/>
      <c r="F7" s="925">
        <f>2.8</f>
        <v>2.8</v>
      </c>
      <c r="G7" s="1335">
        <f>0.5</f>
        <v>0.5</v>
      </c>
      <c r="H7" s="1336"/>
      <c r="I7" s="924" t="s">
        <v>908</v>
      </c>
      <c r="J7" s="923" t="s">
        <v>907</v>
      </c>
      <c r="K7" s="922" t="s">
        <v>906</v>
      </c>
      <c r="L7" s="921" t="s">
        <v>905</v>
      </c>
      <c r="M7" s="920" t="s">
        <v>865</v>
      </c>
      <c r="N7" s="919"/>
      <c r="O7" s="878">
        <v>6</v>
      </c>
      <c r="P7" s="877">
        <v>0</v>
      </c>
      <c r="Q7" s="880">
        <f t="shared" ref="Q7:Q12" si="0">+O7*P7</f>
        <v>0</v>
      </c>
      <c r="R7" s="918" t="str">
        <f>+P1</f>
        <v>0AB4E</v>
      </c>
      <c r="S7" s="917" t="str">
        <f>+C2</f>
        <v xml:space="preserve">      Semana Nº 03 - Ene [3d4]</v>
      </c>
      <c r="T7" s="150"/>
      <c r="U7" s="150"/>
      <c r="V7" s="150"/>
    </row>
    <row r="8" spans="1:25" ht="12.95" customHeight="1" outlineLevel="1" thickTop="1" thickBot="1">
      <c r="B8" s="835"/>
      <c r="C8" s="916">
        <f>+H2</f>
        <v>43846</v>
      </c>
      <c r="D8" s="916">
        <f>1+C8</f>
        <v>43847</v>
      </c>
      <c r="E8" s="916">
        <f>1+D8</f>
        <v>43848</v>
      </c>
      <c r="F8" s="915">
        <f>2+E8</f>
        <v>43850</v>
      </c>
      <c r="G8" s="915">
        <f>1+F8</f>
        <v>43851</v>
      </c>
      <c r="H8" s="982">
        <f>1+G8</f>
        <v>43852</v>
      </c>
      <c r="I8" s="896" t="s">
        <v>904</v>
      </c>
      <c r="J8" s="914">
        <f>SUM(C9:H9)*6</f>
        <v>0</v>
      </c>
      <c r="K8" s="905">
        <f>+R12</f>
        <v>40</v>
      </c>
      <c r="L8" s="904">
        <f>SUM(C10:H10)*G7</f>
        <v>41</v>
      </c>
      <c r="M8" s="913">
        <f>+M10/1.18</f>
        <v>81.016949152542367</v>
      </c>
      <c r="N8" s="912"/>
      <c r="O8" s="878">
        <v>5.5</v>
      </c>
      <c r="P8" s="877">
        <v>7</v>
      </c>
      <c r="Q8" s="880">
        <f t="shared" si="0"/>
        <v>38.5</v>
      </c>
      <c r="R8" s="911"/>
      <c r="S8" s="911"/>
      <c r="T8" s="900"/>
      <c r="U8" s="910"/>
      <c r="V8" s="909"/>
    </row>
    <row r="9" spans="1:25" ht="12.95" customHeight="1" outlineLevel="1" thickTop="1" thickBot="1">
      <c r="B9" s="989" t="s">
        <v>903</v>
      </c>
      <c r="C9" s="990">
        <v>0</v>
      </c>
      <c r="D9" s="991">
        <v>0</v>
      </c>
      <c r="E9" s="897">
        <v>0</v>
      </c>
      <c r="F9" s="897">
        <v>0</v>
      </c>
      <c r="G9" s="897">
        <v>0</v>
      </c>
      <c r="H9" s="983">
        <v>0</v>
      </c>
      <c r="I9" s="907">
        <v>18</v>
      </c>
      <c r="J9" s="906">
        <f>+J8*I9/100</f>
        <v>0</v>
      </c>
      <c r="K9" s="905">
        <f>+K8*I9/100</f>
        <v>7.2</v>
      </c>
      <c r="L9" s="904">
        <f>+L8*I9/100</f>
        <v>7.38</v>
      </c>
      <c r="M9" s="903">
        <f>+M8*0.18</f>
        <v>14.583050847457626</v>
      </c>
      <c r="N9" s="902"/>
      <c r="O9" s="878">
        <v>4</v>
      </c>
      <c r="P9" s="877">
        <v>0</v>
      </c>
      <c r="Q9" s="880">
        <f t="shared" si="0"/>
        <v>0</v>
      </c>
      <c r="R9" s="901"/>
      <c r="S9" s="901"/>
      <c r="T9" s="900"/>
      <c r="U9" s="150"/>
      <c r="V9" s="150"/>
    </row>
    <row r="10" spans="1:25" ht="12.95" customHeight="1" outlineLevel="1" thickBot="1">
      <c r="B10" s="899" t="s">
        <v>902</v>
      </c>
      <c r="C10" s="898">
        <v>20</v>
      </c>
      <c r="D10" s="897">
        <v>18</v>
      </c>
      <c r="E10" s="897">
        <v>13</v>
      </c>
      <c r="F10" s="897">
        <v>16</v>
      </c>
      <c r="G10" s="897">
        <v>0</v>
      </c>
      <c r="H10" s="983">
        <v>15</v>
      </c>
      <c r="I10" s="896" t="s">
        <v>876</v>
      </c>
      <c r="J10" s="895">
        <f>+J9+J8</f>
        <v>0</v>
      </c>
      <c r="K10" s="894">
        <f>+K8+K9</f>
        <v>47.2</v>
      </c>
      <c r="L10" s="893">
        <f>+L9+L8</f>
        <v>48.38</v>
      </c>
      <c r="M10" s="892">
        <f>ROUND(J10+K10+L10,1)</f>
        <v>95.6</v>
      </c>
      <c r="N10" s="891"/>
      <c r="O10" s="878">
        <v>3</v>
      </c>
      <c r="P10" s="877">
        <v>0</v>
      </c>
      <c r="Q10" s="880">
        <f t="shared" si="0"/>
        <v>0</v>
      </c>
      <c r="R10" s="890"/>
      <c r="S10" s="889"/>
      <c r="T10" s="888"/>
      <c r="U10" s="150"/>
      <c r="V10" s="150"/>
    </row>
    <row r="11" spans="1:25" ht="13.5" outlineLevel="1" thickTop="1">
      <c r="B11" s="835"/>
      <c r="C11" s="887" t="s">
        <v>901</v>
      </c>
      <c r="D11" s="886">
        <f>SUM(C9:H9)</f>
        <v>0</v>
      </c>
      <c r="E11" s="885" t="s">
        <v>900</v>
      </c>
      <c r="F11" s="884">
        <f>+R11</f>
        <v>8</v>
      </c>
      <c r="G11" s="883" t="s">
        <v>899</v>
      </c>
      <c r="H11" s="882">
        <f>SUM(C10:H10)</f>
        <v>82</v>
      </c>
      <c r="J11" s="984" t="str">
        <f>CONCATENATE(P1," ", G11,"  ",H11," + ",E11," ",F11)</f>
        <v>0AB4E Reintg_Almuerzo  82 + Extras  8</v>
      </c>
      <c r="O11" s="881">
        <v>2</v>
      </c>
      <c r="P11" s="877">
        <v>0</v>
      </c>
      <c r="Q11" s="880">
        <f t="shared" si="0"/>
        <v>0</v>
      </c>
      <c r="R11" s="879">
        <f>SUM(P7:P12)</f>
        <v>8</v>
      </c>
    </row>
    <row r="12" spans="1:25" ht="16.5" thickBot="1">
      <c r="B12" s="835"/>
      <c r="C12" s="865" t="s">
        <v>898</v>
      </c>
      <c r="D12" s="863"/>
      <c r="E12" s="863"/>
      <c r="F12" s="863"/>
      <c r="G12" s="863"/>
      <c r="H12" s="863"/>
      <c r="I12" s="863"/>
      <c r="J12" s="862" t="s">
        <v>876</v>
      </c>
      <c r="K12" s="1325">
        <f>SUM(M14:M24)</f>
        <v>1028.8</v>
      </c>
      <c r="L12" s="1325"/>
      <c r="M12" s="1326"/>
      <c r="N12" s="861"/>
      <c r="O12" s="878">
        <v>1.5</v>
      </c>
      <c r="P12" s="877">
        <v>1</v>
      </c>
      <c r="Q12" s="876">
        <f t="shared" si="0"/>
        <v>1.5</v>
      </c>
      <c r="R12" s="875">
        <f>SUM(Q7:Q12)</f>
        <v>40</v>
      </c>
      <c r="S12" s="798"/>
      <c r="T12" s="798"/>
      <c r="U12" s="150"/>
      <c r="V12" s="150"/>
      <c r="W12" s="150"/>
    </row>
    <row r="13" spans="1:25" ht="12" customHeight="1">
      <c r="B13" s="835"/>
      <c r="C13" s="856" t="s">
        <v>874</v>
      </c>
      <c r="E13" s="874" t="s">
        <v>873</v>
      </c>
      <c r="F13" s="854" t="s">
        <v>872</v>
      </c>
      <c r="G13" s="855" t="s">
        <v>871</v>
      </c>
      <c r="H13" s="854" t="s">
        <v>870</v>
      </c>
      <c r="I13" s="854" t="s">
        <v>897</v>
      </c>
      <c r="J13" s="854" t="s">
        <v>868</v>
      </c>
      <c r="K13" s="854" t="s">
        <v>867</v>
      </c>
      <c r="L13" s="854" t="s">
        <v>866</v>
      </c>
      <c r="M13" s="873" t="s">
        <v>865</v>
      </c>
      <c r="N13" s="853" t="s">
        <v>864</v>
      </c>
      <c r="O13" s="872" t="s">
        <v>896</v>
      </c>
      <c r="P13" s="851" t="s">
        <v>863</v>
      </c>
      <c r="Q13" s="851" t="s">
        <v>862</v>
      </c>
      <c r="R13" s="1">
        <f>365*5</f>
        <v>1825</v>
      </c>
      <c r="S13" s="150"/>
      <c r="T13" s="850" t="s">
        <v>861</v>
      </c>
      <c r="U13" s="871" t="s">
        <v>895</v>
      </c>
      <c r="V13" s="150" t="s">
        <v>761</v>
      </c>
      <c r="W13" s="150"/>
    </row>
    <row r="14" spans="1:25" s="737" customFormat="1">
      <c r="A14" s="837">
        <v>2</v>
      </c>
      <c r="B14" s="835" t="s">
        <v>894</v>
      </c>
      <c r="C14" s="849" t="s">
        <v>893</v>
      </c>
      <c r="D14" s="849"/>
      <c r="E14" s="833">
        <f t="shared" ref="E14:E24" si="1">+P14/7</f>
        <v>36.371428571428567</v>
      </c>
      <c r="F14" s="848">
        <f t="shared" ref="F14:F24" si="2">+E14/8</f>
        <v>4.5464285714285708</v>
      </c>
      <c r="G14" s="831"/>
      <c r="H14" s="831">
        <v>-1</v>
      </c>
      <c r="I14" s="829">
        <f>(E14*G14)+(E14/6*G14)</f>
        <v>0</v>
      </c>
      <c r="J14" s="828">
        <f t="shared" ref="J14:J24" si="3">+F14*H14</f>
        <v>-4.5464285714285708</v>
      </c>
      <c r="K14" s="870"/>
      <c r="L14" s="811">
        <f t="shared" ref="L14:L24" si="4">+N14*$N$3</f>
        <v>24</v>
      </c>
      <c r="M14" s="826">
        <f t="shared" ref="M14:M24" si="5">ROUND((L14+K14+J14+I14),1)</f>
        <v>19.5</v>
      </c>
      <c r="N14" s="847">
        <v>6</v>
      </c>
      <c r="O14" s="824">
        <v>42005</v>
      </c>
      <c r="P14" s="866">
        <f>6*3+7*33.8</f>
        <v>254.59999999999997</v>
      </c>
      <c r="Q14" s="845">
        <f t="shared" ref="Q14:Q24" si="6">+E14*30</f>
        <v>1091.1428571428569</v>
      </c>
      <c r="R14" s="844">
        <f t="shared" ref="R14:R24" si="7">1+$K$2-O14</f>
        <v>1848</v>
      </c>
      <c r="S14" s="843">
        <f t="shared" ref="S14:S24" si="8">+$K$2</f>
        <v>43852</v>
      </c>
      <c r="T14" s="842">
        <f t="shared" ref="T14:T24" si="9">(E14*7-18)/7</f>
        <v>33.799999999999997</v>
      </c>
      <c r="U14" s="841">
        <v>38869</v>
      </c>
      <c r="V14" s="148"/>
      <c r="W14" s="840">
        <f t="shared" ref="W14:W24" si="10">+T14*30</f>
        <v>1013.9999999999999</v>
      </c>
      <c r="X14" s="839">
        <f t="shared" ref="X14:X24" si="11">+W14*0.09</f>
        <v>91.259999999999991</v>
      </c>
      <c r="Y14" s="839">
        <f t="shared" ref="Y14:Y24" si="12">+X14+W14</f>
        <v>1105.2599999999998</v>
      </c>
    </row>
    <row r="15" spans="1:25" s="737" customFormat="1">
      <c r="A15" s="837">
        <v>3</v>
      </c>
      <c r="B15" s="835" t="s">
        <v>892</v>
      </c>
      <c r="C15" s="849" t="s">
        <v>972</v>
      </c>
      <c r="D15" s="216"/>
      <c r="E15" s="833">
        <f t="shared" si="1"/>
        <v>41.071428571428569</v>
      </c>
      <c r="F15" s="848">
        <f t="shared" si="2"/>
        <v>5.1339285714285712</v>
      </c>
      <c r="G15" s="831"/>
      <c r="H15" s="831">
        <v>20</v>
      </c>
      <c r="I15" s="829">
        <f>(E15*G15)+(E15/6*G15)</f>
        <v>0</v>
      </c>
      <c r="J15" s="828">
        <f t="shared" si="3"/>
        <v>102.67857142857142</v>
      </c>
      <c r="K15" s="870"/>
      <c r="L15" s="811">
        <f t="shared" si="4"/>
        <v>28</v>
      </c>
      <c r="M15" s="826">
        <f t="shared" si="5"/>
        <v>130.69999999999999</v>
      </c>
      <c r="N15" s="847">
        <v>7</v>
      </c>
      <c r="O15" s="824">
        <v>42979</v>
      </c>
      <c r="P15" s="866">
        <f>6*3+7*38.5</f>
        <v>287.5</v>
      </c>
      <c r="Q15" s="845">
        <f t="shared" si="6"/>
        <v>1232.1428571428571</v>
      </c>
      <c r="R15" s="844">
        <f t="shared" si="7"/>
        <v>874</v>
      </c>
      <c r="S15" s="843">
        <f t="shared" si="8"/>
        <v>43852</v>
      </c>
      <c r="T15" s="842">
        <f t="shared" si="9"/>
        <v>38.5</v>
      </c>
      <c r="U15" s="841">
        <v>38365</v>
      </c>
      <c r="V15" s="148"/>
      <c r="W15" s="840">
        <f t="shared" si="10"/>
        <v>1155</v>
      </c>
      <c r="X15" s="839">
        <f t="shared" si="11"/>
        <v>103.95</v>
      </c>
      <c r="Y15" s="839">
        <f t="shared" si="12"/>
        <v>1258.95</v>
      </c>
    </row>
    <row r="16" spans="1:25" s="737" customFormat="1">
      <c r="A16" s="837">
        <v>5</v>
      </c>
      <c r="B16" s="835" t="s">
        <v>891</v>
      </c>
      <c r="C16" s="849" t="s">
        <v>962</v>
      </c>
      <c r="D16" s="849"/>
      <c r="E16" s="833">
        <f t="shared" si="1"/>
        <v>41.071428571428569</v>
      </c>
      <c r="F16" s="848">
        <f t="shared" si="2"/>
        <v>5.1339285714285712</v>
      </c>
      <c r="G16" s="868">
        <v>6</v>
      </c>
      <c r="H16" s="831">
        <v>3</v>
      </c>
      <c r="I16" s="829">
        <f>(E16*G16)+(E16/6*G16)</f>
        <v>287.5</v>
      </c>
      <c r="J16" s="828">
        <f t="shared" si="3"/>
        <v>15.401785714285714</v>
      </c>
      <c r="K16" s="869">
        <f>(20+50)/6*(6)</f>
        <v>70</v>
      </c>
      <c r="L16" s="811">
        <f t="shared" si="4"/>
        <v>24</v>
      </c>
      <c r="M16" s="826">
        <f t="shared" si="5"/>
        <v>396.9</v>
      </c>
      <c r="N16" s="847">
        <v>6</v>
      </c>
      <c r="O16" s="824">
        <v>42005</v>
      </c>
      <c r="P16" s="866">
        <f>6*3+7*38.5</f>
        <v>287.5</v>
      </c>
      <c r="Q16" s="845">
        <f t="shared" si="6"/>
        <v>1232.1428571428571</v>
      </c>
      <c r="R16" s="844">
        <f t="shared" si="7"/>
        <v>1848</v>
      </c>
      <c r="S16" s="843">
        <f t="shared" si="8"/>
        <v>43852</v>
      </c>
      <c r="T16" s="842">
        <f t="shared" si="9"/>
        <v>38.5</v>
      </c>
      <c r="U16" s="841">
        <v>39163</v>
      </c>
      <c r="V16" s="148"/>
      <c r="W16" s="840">
        <f t="shared" si="10"/>
        <v>1155</v>
      </c>
      <c r="X16" s="839">
        <f t="shared" si="11"/>
        <v>103.95</v>
      </c>
      <c r="Y16" s="839">
        <f t="shared" si="12"/>
        <v>1258.95</v>
      </c>
    </row>
    <row r="17" spans="1:26" s="737" customFormat="1">
      <c r="A17" s="837">
        <v>6</v>
      </c>
      <c r="B17" s="835" t="s">
        <v>890</v>
      </c>
      <c r="C17" s="849" t="s">
        <v>889</v>
      </c>
      <c r="D17" s="849"/>
      <c r="E17" s="833">
        <f t="shared" si="1"/>
        <v>41.071428571428569</v>
      </c>
      <c r="F17" s="832">
        <f t="shared" si="2"/>
        <v>5.1339285714285712</v>
      </c>
      <c r="G17" s="831"/>
      <c r="H17" s="831">
        <v>1</v>
      </c>
      <c r="I17" s="829">
        <f>(E17*G17)+(E17/6*G17)</f>
        <v>0</v>
      </c>
      <c r="J17" s="828">
        <f t="shared" si="3"/>
        <v>5.1339285714285712</v>
      </c>
      <c r="K17" s="867">
        <f>(50+35.83)/6*(N17)</f>
        <v>71.525000000000006</v>
      </c>
      <c r="L17" s="811">
        <f t="shared" si="4"/>
        <v>20</v>
      </c>
      <c r="M17" s="826">
        <f t="shared" si="5"/>
        <v>96.7</v>
      </c>
      <c r="N17" s="847">
        <v>5</v>
      </c>
      <c r="O17" s="824">
        <v>42005</v>
      </c>
      <c r="P17" s="866">
        <f>6*3+7*(38.5)</f>
        <v>287.5</v>
      </c>
      <c r="Q17" s="845">
        <f t="shared" si="6"/>
        <v>1232.1428571428571</v>
      </c>
      <c r="R17" s="844">
        <f t="shared" si="7"/>
        <v>1848</v>
      </c>
      <c r="S17" s="843">
        <f t="shared" si="8"/>
        <v>43852</v>
      </c>
      <c r="T17" s="842">
        <f t="shared" si="9"/>
        <v>38.5</v>
      </c>
      <c r="U17" s="841">
        <v>40577</v>
      </c>
      <c r="V17" s="148"/>
      <c r="W17" s="840">
        <f t="shared" si="10"/>
        <v>1155</v>
      </c>
      <c r="X17" s="839">
        <f t="shared" si="11"/>
        <v>103.95</v>
      </c>
      <c r="Y17" s="839">
        <f t="shared" si="12"/>
        <v>1258.95</v>
      </c>
    </row>
    <row r="18" spans="1:26" s="814" customFormat="1">
      <c r="A18" s="837">
        <v>7</v>
      </c>
      <c r="B18" s="835" t="s">
        <v>859</v>
      </c>
      <c r="C18" s="737" t="s">
        <v>858</v>
      </c>
      <c r="D18" s="834"/>
      <c r="E18" s="833">
        <v>31</v>
      </c>
      <c r="F18" s="832">
        <f>+E18/8</f>
        <v>3.875</v>
      </c>
      <c r="G18" s="831"/>
      <c r="H18" s="830">
        <v>6</v>
      </c>
      <c r="I18" s="829">
        <f>+G18*E18</f>
        <v>0</v>
      </c>
      <c r="J18" s="828">
        <f>+F18*H18</f>
        <v>23.25</v>
      </c>
      <c r="K18" s="827"/>
      <c r="L18" s="811">
        <f>+N18*$N$3</f>
        <v>24</v>
      </c>
      <c r="M18" s="826">
        <f>ROUND(SUM(I18:L18),1)</f>
        <v>47.3</v>
      </c>
      <c r="N18" s="825">
        <v>6</v>
      </c>
      <c r="O18" s="824">
        <v>43647</v>
      </c>
      <c r="P18" s="823">
        <f>+E18*6</f>
        <v>186</v>
      </c>
      <c r="Q18" s="822">
        <f>+E18*30</f>
        <v>930</v>
      </c>
      <c r="R18" s="821">
        <f>1+$K$2-O18</f>
        <v>206</v>
      </c>
      <c r="S18" s="820">
        <f t="shared" ref="S18:S31" si="13">+$K$2</f>
        <v>43852</v>
      </c>
      <c r="T18" s="819">
        <f>(E18*7-18)/7</f>
        <v>28.428571428571427</v>
      </c>
      <c r="U18" s="818"/>
      <c r="V18" s="817"/>
      <c r="W18" s="816">
        <f>+T18*30</f>
        <v>852.85714285714278</v>
      </c>
      <c r="X18" s="815">
        <f>+W18*0.09</f>
        <v>76.757142857142853</v>
      </c>
      <c r="Y18" s="815">
        <f>+X18+W18</f>
        <v>929.61428571428564</v>
      </c>
    </row>
    <row r="19" spans="1:26" s="737" customFormat="1">
      <c r="A19" s="836">
        <v>8</v>
      </c>
      <c r="B19" s="835" t="s">
        <v>888</v>
      </c>
      <c r="C19" s="737" t="s">
        <v>887</v>
      </c>
      <c r="D19" s="834"/>
      <c r="E19" s="833">
        <f t="shared" si="1"/>
        <v>31.000028571428572</v>
      </c>
      <c r="F19" s="832">
        <f t="shared" si="2"/>
        <v>3.8750035714285715</v>
      </c>
      <c r="G19" s="868"/>
      <c r="H19" s="831">
        <v>4</v>
      </c>
      <c r="I19" s="829">
        <f t="shared" ref="I19:I24" si="14">(E19*G19)+(E19/6*G19)</f>
        <v>0</v>
      </c>
      <c r="J19" s="828">
        <f t="shared" si="3"/>
        <v>15.500014285714286</v>
      </c>
      <c r="K19" s="867"/>
      <c r="L19" s="811">
        <f t="shared" si="4"/>
        <v>16</v>
      </c>
      <c r="M19" s="826">
        <f t="shared" si="5"/>
        <v>31.5</v>
      </c>
      <c r="N19" s="847">
        <v>4</v>
      </c>
      <c r="O19" s="824">
        <v>43405</v>
      </c>
      <c r="P19" s="866">
        <f>6*3+7*(28.4286)</f>
        <v>217.00020000000001</v>
      </c>
      <c r="Q19" s="845">
        <f t="shared" si="6"/>
        <v>930.00085714285717</v>
      </c>
      <c r="R19" s="844">
        <f t="shared" si="7"/>
        <v>448</v>
      </c>
      <c r="S19" s="843">
        <f t="shared" si="8"/>
        <v>43852</v>
      </c>
      <c r="T19" s="842">
        <f t="shared" si="9"/>
        <v>28.428599999999999</v>
      </c>
      <c r="U19" s="841"/>
      <c r="V19" s="148"/>
      <c r="W19" s="840">
        <f t="shared" si="10"/>
        <v>852.85799999999995</v>
      </c>
      <c r="X19" s="839">
        <f t="shared" si="11"/>
        <v>76.75721999999999</v>
      </c>
      <c r="Y19" s="839">
        <f t="shared" si="12"/>
        <v>929.61521999999991</v>
      </c>
    </row>
    <row r="20" spans="1:26" s="737" customFormat="1">
      <c r="A20" s="836">
        <v>9</v>
      </c>
      <c r="B20" s="835" t="s">
        <v>886</v>
      </c>
      <c r="C20" s="737" t="s">
        <v>885</v>
      </c>
      <c r="D20" s="834"/>
      <c r="E20" s="833">
        <f t="shared" si="1"/>
        <v>31.000028571428572</v>
      </c>
      <c r="F20" s="832">
        <f t="shared" si="2"/>
        <v>3.8750035714285715</v>
      </c>
      <c r="G20" s="868"/>
      <c r="H20" s="831">
        <v>24</v>
      </c>
      <c r="I20" s="829">
        <f t="shared" si="14"/>
        <v>0</v>
      </c>
      <c r="J20" s="828">
        <f t="shared" si="3"/>
        <v>93.000085714285717</v>
      </c>
      <c r="K20" s="867"/>
      <c r="L20" s="811">
        <f t="shared" si="4"/>
        <v>28</v>
      </c>
      <c r="M20" s="826">
        <f t="shared" si="5"/>
        <v>121</v>
      </c>
      <c r="N20" s="847">
        <v>7</v>
      </c>
      <c r="O20" s="824">
        <v>43405</v>
      </c>
      <c r="P20" s="866">
        <f>6*3+7*(28.4286)</f>
        <v>217.00020000000001</v>
      </c>
      <c r="Q20" s="845">
        <f t="shared" si="6"/>
        <v>930.00085714285717</v>
      </c>
      <c r="R20" s="844">
        <f t="shared" si="7"/>
        <v>448</v>
      </c>
      <c r="S20" s="843">
        <f t="shared" si="8"/>
        <v>43852</v>
      </c>
      <c r="T20" s="842">
        <f t="shared" si="9"/>
        <v>28.428599999999999</v>
      </c>
      <c r="U20" s="841"/>
      <c r="V20" s="148"/>
      <c r="W20" s="840">
        <f t="shared" si="10"/>
        <v>852.85799999999995</v>
      </c>
      <c r="X20" s="839">
        <f t="shared" si="11"/>
        <v>76.75721999999999</v>
      </c>
      <c r="Y20" s="839">
        <f t="shared" si="12"/>
        <v>929.61521999999991</v>
      </c>
    </row>
    <row r="21" spans="1:26" s="737" customFormat="1">
      <c r="A21" s="836">
        <v>10</v>
      </c>
      <c r="B21" s="835" t="s">
        <v>884</v>
      </c>
      <c r="C21" s="737" t="s">
        <v>883</v>
      </c>
      <c r="D21" s="834"/>
      <c r="E21" s="833">
        <f t="shared" si="1"/>
        <v>31.000028571428572</v>
      </c>
      <c r="F21" s="832">
        <f t="shared" si="2"/>
        <v>3.8750035714285715</v>
      </c>
      <c r="G21" s="868"/>
      <c r="H21" s="831">
        <v>2</v>
      </c>
      <c r="I21" s="829">
        <f t="shared" si="14"/>
        <v>0</v>
      </c>
      <c r="J21" s="828">
        <f t="shared" si="3"/>
        <v>7.7500071428571431</v>
      </c>
      <c r="K21" s="867"/>
      <c r="L21" s="811">
        <f t="shared" si="4"/>
        <v>24</v>
      </c>
      <c r="M21" s="826">
        <f t="shared" si="5"/>
        <v>31.8</v>
      </c>
      <c r="N21" s="847">
        <v>6</v>
      </c>
      <c r="O21" s="824">
        <v>43617</v>
      </c>
      <c r="P21" s="866">
        <f>6*3+7*(28.4286)</f>
        <v>217.00020000000001</v>
      </c>
      <c r="Q21" s="845">
        <f t="shared" si="6"/>
        <v>930.00085714285717</v>
      </c>
      <c r="R21" s="844">
        <f t="shared" si="7"/>
        <v>236</v>
      </c>
      <c r="S21" s="843">
        <f t="shared" si="8"/>
        <v>43852</v>
      </c>
      <c r="T21" s="842">
        <f t="shared" si="9"/>
        <v>28.428599999999999</v>
      </c>
      <c r="U21" s="841"/>
      <c r="V21" s="148"/>
      <c r="W21" s="840">
        <f t="shared" si="10"/>
        <v>852.85799999999995</v>
      </c>
      <c r="X21" s="839">
        <f t="shared" si="11"/>
        <v>76.75721999999999</v>
      </c>
      <c r="Y21" s="839">
        <f t="shared" si="12"/>
        <v>929.61521999999991</v>
      </c>
    </row>
    <row r="22" spans="1:26" s="737" customFormat="1">
      <c r="A22" s="836">
        <v>11</v>
      </c>
      <c r="B22" s="835" t="s">
        <v>882</v>
      </c>
      <c r="C22" s="737" t="s">
        <v>881</v>
      </c>
      <c r="D22" s="834"/>
      <c r="E22" s="833">
        <f t="shared" si="1"/>
        <v>31.000028571428572</v>
      </c>
      <c r="F22" s="832">
        <f t="shared" si="2"/>
        <v>3.8750035714285715</v>
      </c>
      <c r="G22" s="868"/>
      <c r="H22" s="831">
        <v>0</v>
      </c>
      <c r="I22" s="829">
        <f t="shared" si="14"/>
        <v>0</v>
      </c>
      <c r="J22" s="828">
        <f t="shared" si="3"/>
        <v>0</v>
      </c>
      <c r="K22" s="867"/>
      <c r="L22" s="811">
        <f t="shared" si="4"/>
        <v>24</v>
      </c>
      <c r="M22" s="826">
        <f t="shared" si="5"/>
        <v>24</v>
      </c>
      <c r="N22" s="847">
        <v>6</v>
      </c>
      <c r="O22" s="824">
        <v>43617</v>
      </c>
      <c r="P22" s="866">
        <f>6*3+7*(28.4286)</f>
        <v>217.00020000000001</v>
      </c>
      <c r="Q22" s="845">
        <f t="shared" si="6"/>
        <v>930.00085714285717</v>
      </c>
      <c r="R22" s="844">
        <f t="shared" si="7"/>
        <v>236</v>
      </c>
      <c r="S22" s="843">
        <f t="shared" si="8"/>
        <v>43852</v>
      </c>
      <c r="T22" s="842">
        <f t="shared" si="9"/>
        <v>28.428599999999999</v>
      </c>
      <c r="U22" s="841"/>
      <c r="V22" s="148"/>
      <c r="W22" s="840">
        <f t="shared" si="10"/>
        <v>852.85799999999995</v>
      </c>
      <c r="X22" s="839">
        <f t="shared" si="11"/>
        <v>76.75721999999999</v>
      </c>
      <c r="Y22" s="839">
        <f t="shared" si="12"/>
        <v>929.61521999999991</v>
      </c>
    </row>
    <row r="23" spans="1:26" s="814" customFormat="1">
      <c r="A23" s="836">
        <v>12</v>
      </c>
      <c r="B23" s="835" t="s">
        <v>857</v>
      </c>
      <c r="C23" s="737" t="s">
        <v>856</v>
      </c>
      <c r="D23" s="834"/>
      <c r="E23" s="833">
        <v>31</v>
      </c>
      <c r="F23" s="832">
        <f>+E23/8</f>
        <v>3.875</v>
      </c>
      <c r="G23" s="831"/>
      <c r="H23" s="830">
        <v>20</v>
      </c>
      <c r="I23" s="829">
        <f>+G23*E23</f>
        <v>0</v>
      </c>
      <c r="J23" s="828">
        <f>+F23*H23</f>
        <v>77.5</v>
      </c>
      <c r="K23" s="827"/>
      <c r="L23" s="811">
        <f>+N23*$N$3</f>
        <v>28</v>
      </c>
      <c r="M23" s="826">
        <f>ROUND(SUM(I23:L23),1)</f>
        <v>105.5</v>
      </c>
      <c r="N23" s="825">
        <v>7</v>
      </c>
      <c r="O23" s="824">
        <v>43649</v>
      </c>
      <c r="P23" s="823">
        <f>+E23*6</f>
        <v>186</v>
      </c>
      <c r="Q23" s="822">
        <f>+E23*30</f>
        <v>930</v>
      </c>
      <c r="R23" s="821">
        <f>1+$K$2-O23</f>
        <v>204</v>
      </c>
      <c r="S23" s="820">
        <f t="shared" si="13"/>
        <v>43852</v>
      </c>
      <c r="T23" s="819">
        <f>(E23*7-18)/7</f>
        <v>28.428571428571427</v>
      </c>
      <c r="U23" s="818"/>
      <c r="V23" s="817"/>
      <c r="W23" s="816">
        <f>+T23*30</f>
        <v>852.85714285714278</v>
      </c>
      <c r="X23" s="815">
        <f>+W23*0.09</f>
        <v>76.757142857142853</v>
      </c>
      <c r="Y23" s="815">
        <f>+X23+W23</f>
        <v>929.61428571428564</v>
      </c>
    </row>
    <row r="24" spans="1:26" s="737" customFormat="1">
      <c r="A24" s="836">
        <v>13</v>
      </c>
      <c r="B24" s="835" t="s">
        <v>880</v>
      </c>
      <c r="C24" s="737" t="s">
        <v>879</v>
      </c>
      <c r="D24" s="834"/>
      <c r="E24" s="833">
        <f t="shared" si="1"/>
        <v>31.000028571428572</v>
      </c>
      <c r="F24" s="832">
        <f t="shared" si="2"/>
        <v>3.8750035714285715</v>
      </c>
      <c r="G24" s="868"/>
      <c r="H24" s="831">
        <v>1</v>
      </c>
      <c r="I24" s="829">
        <f t="shared" si="14"/>
        <v>0</v>
      </c>
      <c r="J24" s="828">
        <f t="shared" si="3"/>
        <v>3.8750035714285715</v>
      </c>
      <c r="K24" s="867"/>
      <c r="L24" s="811">
        <f t="shared" si="4"/>
        <v>20</v>
      </c>
      <c r="M24" s="826">
        <f t="shared" si="5"/>
        <v>23.9</v>
      </c>
      <c r="N24" s="847">
        <v>5</v>
      </c>
      <c r="O24" s="824">
        <v>43783</v>
      </c>
      <c r="P24" s="866">
        <f>6*3+7*(28.4286)</f>
        <v>217.00020000000001</v>
      </c>
      <c r="Q24" s="845">
        <f t="shared" si="6"/>
        <v>930.00085714285717</v>
      </c>
      <c r="R24" s="844">
        <f t="shared" si="7"/>
        <v>70</v>
      </c>
      <c r="S24" s="843">
        <f t="shared" si="8"/>
        <v>43852</v>
      </c>
      <c r="T24" s="842">
        <f t="shared" si="9"/>
        <v>28.428599999999999</v>
      </c>
      <c r="U24" s="841"/>
      <c r="V24" s="148"/>
      <c r="W24" s="840">
        <f t="shared" si="10"/>
        <v>852.85799999999995</v>
      </c>
      <c r="X24" s="839">
        <f t="shared" si="11"/>
        <v>76.75721999999999</v>
      </c>
      <c r="Y24" s="839">
        <f t="shared" si="12"/>
        <v>929.61521999999991</v>
      </c>
    </row>
    <row r="25" spans="1:26" s="781" customFormat="1" ht="9" customHeight="1">
      <c r="A25" s="797"/>
      <c r="B25" s="796"/>
      <c r="C25" s="795"/>
      <c r="D25" s="1324" t="s">
        <v>878</v>
      </c>
      <c r="E25" s="1324"/>
      <c r="F25" s="1324"/>
      <c r="G25" s="794"/>
      <c r="H25" s="793">
        <f>SUM(H14:H24)</f>
        <v>80</v>
      </c>
      <c r="I25" s="792">
        <f>SUM(I14:I17)</f>
        <v>287.5</v>
      </c>
      <c r="J25" s="792">
        <f>SUM(J14:J17)</f>
        <v>118.66785714285712</v>
      </c>
      <c r="K25" s="792">
        <f>SUM(K14:K17)</f>
        <v>141.52500000000001</v>
      </c>
      <c r="L25" s="792">
        <f>SUM(L14:L17)</f>
        <v>96</v>
      </c>
      <c r="M25" s="791"/>
      <c r="N25" s="790"/>
      <c r="O25" s="789"/>
      <c r="P25" s="788">
        <f>SUM(P14:P17)</f>
        <v>1117.0999999999999</v>
      </c>
      <c r="Q25" s="788">
        <f>SUM(Q14:Q17)</f>
        <v>4787.5714285714275</v>
      </c>
      <c r="R25" s="787"/>
      <c r="S25" s="786"/>
      <c r="T25" s="785"/>
      <c r="U25" s="784"/>
      <c r="V25" s="783"/>
      <c r="W25" s="782"/>
    </row>
    <row r="26" spans="1:26" ht="15.75">
      <c r="B26" s="808"/>
      <c r="C26" s="865" t="s">
        <v>877</v>
      </c>
      <c r="D26" s="863"/>
      <c r="E26" s="863"/>
      <c r="F26" s="863"/>
      <c r="G26" s="864"/>
      <c r="H26" s="863"/>
      <c r="I26" s="863"/>
      <c r="J26" s="862" t="s">
        <v>876</v>
      </c>
      <c r="K26" s="1325">
        <f>SUM(M28:M31)</f>
        <v>427.09999999999997</v>
      </c>
      <c r="L26" s="1325"/>
      <c r="M26" s="1326"/>
      <c r="N26" s="861"/>
      <c r="O26" s="860" t="str">
        <f>+P1</f>
        <v>0AB4E</v>
      </c>
      <c r="P26" s="859" t="s">
        <v>875</v>
      </c>
      <c r="Q26" s="858">
        <v>750</v>
      </c>
      <c r="S26" s="805"/>
      <c r="T26" s="804"/>
      <c r="U26" s="803"/>
      <c r="W26" s="857"/>
    </row>
    <row r="27" spans="1:26" ht="12" customHeight="1">
      <c r="B27" s="808"/>
      <c r="C27" s="856" t="s">
        <v>874</v>
      </c>
      <c r="E27" s="854" t="s">
        <v>873</v>
      </c>
      <c r="F27" s="854" t="s">
        <v>872</v>
      </c>
      <c r="G27" s="855" t="s">
        <v>871</v>
      </c>
      <c r="H27" s="854" t="s">
        <v>870</v>
      </c>
      <c r="I27" s="854" t="s">
        <v>869</v>
      </c>
      <c r="J27" s="854" t="s">
        <v>868</v>
      </c>
      <c r="K27" s="854" t="s">
        <v>867</v>
      </c>
      <c r="L27" s="854" t="s">
        <v>866</v>
      </c>
      <c r="M27" s="854" t="s">
        <v>865</v>
      </c>
      <c r="N27" s="853" t="s">
        <v>864</v>
      </c>
      <c r="P27" s="852" t="s">
        <v>863</v>
      </c>
      <c r="Q27" s="851" t="s">
        <v>862</v>
      </c>
      <c r="S27" s="805"/>
      <c r="T27" s="850" t="s">
        <v>861</v>
      </c>
      <c r="U27" s="803"/>
    </row>
    <row r="28" spans="1:26" s="737" customFormat="1">
      <c r="A28" s="837">
        <v>14</v>
      </c>
      <c r="B28" s="835" t="s">
        <v>860</v>
      </c>
      <c r="C28" s="849" t="s">
        <v>534</v>
      </c>
      <c r="D28" s="849"/>
      <c r="E28" s="833">
        <f>+Q28/30</f>
        <v>43.466666666666661</v>
      </c>
      <c r="F28" s="848">
        <f t="shared" ref="F28:F31" si="15">+E28/8</f>
        <v>5.4333333333333327</v>
      </c>
      <c r="G28" s="831">
        <v>3</v>
      </c>
      <c r="H28" s="831">
        <v>-1</v>
      </c>
      <c r="I28" s="829">
        <f>(E28*G28)+(E28/6*G28)</f>
        <v>152.1333333333333</v>
      </c>
      <c r="J28" s="828">
        <f>+F28*H28</f>
        <v>-5.4333333333333327</v>
      </c>
      <c r="K28" s="827"/>
      <c r="L28" s="811">
        <f>+N28*$N$3</f>
        <v>12</v>
      </c>
      <c r="M28" s="826">
        <f>ROUND((L28+K28+J28+I28),1)</f>
        <v>158.69999999999999</v>
      </c>
      <c r="N28" s="847">
        <v>3</v>
      </c>
      <c r="O28" s="824">
        <v>43307</v>
      </c>
      <c r="P28" s="846">
        <f>(1400-96)/30*7</f>
        <v>304.26666666666665</v>
      </c>
      <c r="Q28" s="845">
        <f>+P28/7*30</f>
        <v>1303.9999999999998</v>
      </c>
      <c r="R28" s="844">
        <f t="shared" ref="R28:R31" si="16">1+$K$2-O28</f>
        <v>546</v>
      </c>
      <c r="S28" s="843">
        <f t="shared" si="13"/>
        <v>43852</v>
      </c>
      <c r="T28" s="842">
        <f t="shared" ref="T28:T31" si="17">(E28*7-18)/7</f>
        <v>40.895238095238092</v>
      </c>
      <c r="U28" s="841">
        <v>38365</v>
      </c>
      <c r="V28" s="148"/>
      <c r="W28" s="840">
        <f t="shared" ref="W28:W31" si="18">+T28*30</f>
        <v>1226.8571428571427</v>
      </c>
      <c r="X28" s="839">
        <f t="shared" ref="X28:X31" si="19">+W28*0.09</f>
        <v>110.41714285714284</v>
      </c>
      <c r="Y28" s="839">
        <f t="shared" ref="Y28:Y31" si="20">+X28+W28</f>
        <v>1337.2742857142855</v>
      </c>
      <c r="Z28" s="838">
        <f>6*3+7*38.5</f>
        <v>287.5</v>
      </c>
    </row>
    <row r="29" spans="1:26" s="814" customFormat="1">
      <c r="A29" s="836">
        <v>15</v>
      </c>
      <c r="B29" s="835" t="s">
        <v>855</v>
      </c>
      <c r="C29" s="737" t="s">
        <v>854</v>
      </c>
      <c r="D29" s="834"/>
      <c r="E29" s="833">
        <v>31</v>
      </c>
      <c r="F29" s="832">
        <f t="shared" si="15"/>
        <v>3.875</v>
      </c>
      <c r="G29" s="831">
        <v>5</v>
      </c>
      <c r="H29" s="830">
        <v>0</v>
      </c>
      <c r="I29" s="829">
        <f>+G29*E29</f>
        <v>155</v>
      </c>
      <c r="J29" s="828">
        <f>+F29*H29</f>
        <v>0</v>
      </c>
      <c r="K29" s="827"/>
      <c r="L29" s="811">
        <f>+N29*$N$3</f>
        <v>20</v>
      </c>
      <c r="M29" s="826">
        <f>ROUND(SUM(I29:L29),1)</f>
        <v>175</v>
      </c>
      <c r="N29" s="825">
        <v>5</v>
      </c>
      <c r="O29" s="824">
        <v>43776</v>
      </c>
      <c r="P29" s="823">
        <f>+E29*6</f>
        <v>186</v>
      </c>
      <c r="Q29" s="822">
        <f>+E29*30</f>
        <v>930</v>
      </c>
      <c r="R29" s="821">
        <f t="shared" si="16"/>
        <v>77</v>
      </c>
      <c r="S29" s="820">
        <f t="shared" si="13"/>
        <v>43852</v>
      </c>
      <c r="T29" s="819">
        <f t="shared" si="17"/>
        <v>28.428571428571427</v>
      </c>
      <c r="U29" s="818"/>
      <c r="V29" s="817"/>
      <c r="W29" s="816">
        <f t="shared" si="18"/>
        <v>852.85714285714278</v>
      </c>
      <c r="X29" s="815">
        <f t="shared" si="19"/>
        <v>76.757142857142853</v>
      </c>
      <c r="Y29" s="815">
        <f t="shared" si="20"/>
        <v>929.61428571428564</v>
      </c>
    </row>
    <row r="30" spans="1:26" s="814" customFormat="1">
      <c r="A30" s="992" t="s">
        <v>959</v>
      </c>
      <c r="B30" s="835" t="s">
        <v>956</v>
      </c>
      <c r="C30" s="737" t="s">
        <v>957</v>
      </c>
      <c r="D30" s="834"/>
      <c r="E30" s="833">
        <v>33</v>
      </c>
      <c r="F30" s="832">
        <f t="shared" si="15"/>
        <v>4.125</v>
      </c>
      <c r="G30" s="831">
        <v>2</v>
      </c>
      <c r="H30" s="830">
        <v>0</v>
      </c>
      <c r="I30" s="829">
        <f>+G30*E30</f>
        <v>66</v>
      </c>
      <c r="J30" s="828">
        <f>+F30*H30</f>
        <v>0</v>
      </c>
      <c r="K30" s="827"/>
      <c r="L30" s="811">
        <f>+N30*$N$3</f>
        <v>8</v>
      </c>
      <c r="M30" s="826">
        <f>ROUND(SUM(I30:L30),1)</f>
        <v>74</v>
      </c>
      <c r="N30" s="825">
        <v>2</v>
      </c>
      <c r="O30" s="824">
        <v>43851</v>
      </c>
      <c r="P30" s="823">
        <f>+E30*6</f>
        <v>198</v>
      </c>
      <c r="Q30" s="822">
        <f>+E30*30</f>
        <v>990</v>
      </c>
      <c r="R30" s="821">
        <f t="shared" si="16"/>
        <v>2</v>
      </c>
      <c r="S30" s="820">
        <f t="shared" si="13"/>
        <v>43852</v>
      </c>
      <c r="T30" s="819">
        <f t="shared" si="17"/>
        <v>30.428571428571427</v>
      </c>
      <c r="U30" s="818"/>
      <c r="V30" s="817"/>
      <c r="W30" s="816">
        <f t="shared" si="18"/>
        <v>912.85714285714278</v>
      </c>
      <c r="X30" s="815">
        <f t="shared" si="19"/>
        <v>82.157142857142844</v>
      </c>
      <c r="Y30" s="815">
        <f t="shared" si="20"/>
        <v>995.01428571428562</v>
      </c>
    </row>
    <row r="31" spans="1:26" s="814" customFormat="1">
      <c r="A31" s="992" t="s">
        <v>959</v>
      </c>
      <c r="B31" s="835" t="s">
        <v>960</v>
      </c>
      <c r="C31" s="737" t="s">
        <v>961</v>
      </c>
      <c r="D31" s="834"/>
      <c r="E31" s="993">
        <v>31</v>
      </c>
      <c r="F31" s="994">
        <f t="shared" si="15"/>
        <v>3.875</v>
      </c>
      <c r="G31" s="995"/>
      <c r="H31" s="830">
        <v>5</v>
      </c>
      <c r="I31" s="829">
        <f t="shared" ref="I31" si="21">+G31*E31</f>
        <v>0</v>
      </c>
      <c r="J31" s="828">
        <f t="shared" ref="J31" si="22">+F31*H31</f>
        <v>19.375</v>
      </c>
      <c r="K31" s="827"/>
      <c r="L31" s="811">
        <f t="shared" ref="L31" si="23">+N31*$N$3</f>
        <v>0</v>
      </c>
      <c r="M31" s="826">
        <f t="shared" ref="M31" si="24">ROUND(SUM(I31:L31),1)</f>
        <v>19.399999999999999</v>
      </c>
      <c r="N31" s="995"/>
      <c r="O31" s="824">
        <v>43851</v>
      </c>
      <c r="P31" s="823">
        <f>+E31*6</f>
        <v>186</v>
      </c>
      <c r="Q31" s="822">
        <f>+E31*30</f>
        <v>930</v>
      </c>
      <c r="R31" s="821">
        <f t="shared" si="16"/>
        <v>2</v>
      </c>
      <c r="S31" s="820">
        <f t="shared" si="13"/>
        <v>43852</v>
      </c>
      <c r="T31" s="819">
        <f t="shared" si="17"/>
        <v>28.428571428571427</v>
      </c>
      <c r="U31" s="818"/>
      <c r="V31" s="817"/>
      <c r="W31" s="816">
        <f t="shared" si="18"/>
        <v>852.85714285714278</v>
      </c>
      <c r="X31" s="815">
        <f t="shared" si="19"/>
        <v>76.757142857142853</v>
      </c>
      <c r="Y31" s="815">
        <f t="shared" si="20"/>
        <v>929.61428571428564</v>
      </c>
    </row>
    <row r="32" spans="1:26" s="781" customFormat="1" ht="9" customHeight="1">
      <c r="A32" s="797"/>
      <c r="B32" s="796"/>
      <c r="C32" s="795"/>
      <c r="D32" s="1324"/>
      <c r="E32" s="1324"/>
      <c r="F32" s="1324"/>
      <c r="G32" s="794"/>
      <c r="H32" s="793">
        <f>SUM(H28:H31)</f>
        <v>4</v>
      </c>
      <c r="I32" s="792"/>
      <c r="J32" s="792"/>
      <c r="K32" s="792"/>
      <c r="L32" s="792"/>
      <c r="M32" s="791">
        <f>+H25+H32</f>
        <v>84</v>
      </c>
      <c r="N32" s="790">
        <f>SUM(N14:N31)</f>
        <v>75</v>
      </c>
      <c r="O32" s="789" t="s">
        <v>853</v>
      </c>
      <c r="P32" s="788"/>
      <c r="Q32" s="788">
        <v>1232.1400000000001</v>
      </c>
      <c r="R32" s="787"/>
      <c r="S32" s="786"/>
      <c r="T32" s="785"/>
      <c r="U32" s="784"/>
      <c r="V32" s="783"/>
      <c r="W32" s="782" t="e">
        <f>+#REF!/7</f>
        <v>#REF!</v>
      </c>
    </row>
    <row r="33" spans="1:23" ht="15">
      <c r="B33" s="808"/>
      <c r="F33" s="813" t="s">
        <v>852</v>
      </c>
      <c r="G33" s="812"/>
      <c r="H33" s="1327">
        <f>+K12+K26+K3</f>
        <v>2270.5</v>
      </c>
      <c r="I33" s="1328"/>
      <c r="L33" s="811"/>
      <c r="O33" s="810">
        <f>INT(M32+N32)</f>
        <v>159</v>
      </c>
      <c r="P33" s="809"/>
      <c r="Q33" s="806"/>
      <c r="R33" s="805"/>
      <c r="S33" s="804"/>
      <c r="T33" s="798"/>
      <c r="U33" s="803"/>
      <c r="W33" s="1" t="e">
        <f>+W32*30</f>
        <v>#REF!</v>
      </c>
    </row>
    <row r="34" spans="1:23" ht="5.0999999999999996" customHeight="1" thickBot="1">
      <c r="B34" s="808"/>
      <c r="P34" s="807"/>
      <c r="Q34" s="806"/>
      <c r="R34" s="805"/>
      <c r="S34" s="804"/>
      <c r="T34" s="798"/>
      <c r="U34" s="803"/>
    </row>
    <row r="35" spans="1:23" ht="18.75" thickBot="1">
      <c r="B35" s="802" t="s">
        <v>851</v>
      </c>
      <c r="C35" s="800"/>
      <c r="D35" s="1329">
        <f>K26+K12+K3</f>
        <v>2270.5</v>
      </c>
      <c r="E35" s="1330"/>
      <c r="F35" s="801" t="s">
        <v>850</v>
      </c>
      <c r="G35" s="800"/>
      <c r="H35" s="1331">
        <f>+K53</f>
        <v>2062.8200000000002</v>
      </c>
      <c r="I35" s="1332"/>
      <c r="J35" s="799" t="s">
        <v>849</v>
      </c>
      <c r="K35" s="503"/>
      <c r="L35" s="1333">
        <f>+H35+D35</f>
        <v>4333.32</v>
      </c>
      <c r="M35" s="1334"/>
      <c r="O35" s="12">
        <f>+D35-H33</f>
        <v>0</v>
      </c>
      <c r="R35" s="150"/>
      <c r="S35" s="798"/>
      <c r="T35" s="798"/>
      <c r="U35" s="150"/>
    </row>
    <row r="36" spans="1:23" s="781" customFormat="1" ht="5.0999999999999996" customHeight="1" thickBot="1">
      <c r="A36" s="797"/>
      <c r="B36" s="796"/>
      <c r="C36" s="795"/>
      <c r="D36" s="1324"/>
      <c r="E36" s="1324"/>
      <c r="F36" s="1324"/>
      <c r="G36" s="794"/>
      <c r="H36" s="793"/>
      <c r="I36" s="792"/>
      <c r="J36" s="792"/>
      <c r="K36" s="792"/>
      <c r="L36" s="792"/>
      <c r="M36" s="791"/>
      <c r="N36" s="790"/>
      <c r="O36" s="789"/>
      <c r="P36" s="788"/>
      <c r="Q36" s="788"/>
      <c r="R36" s="787"/>
      <c r="S36" s="786"/>
      <c r="T36" s="785"/>
      <c r="U36" s="784"/>
      <c r="V36" s="783"/>
      <c r="W36" s="782"/>
    </row>
    <row r="37" spans="1:23" s="737" customFormat="1" outlineLevel="1">
      <c r="A37" s="735"/>
      <c r="B37" s="780"/>
      <c r="C37" s="779" t="s">
        <v>848</v>
      </c>
      <c r="D37" s="778"/>
      <c r="E37" s="778"/>
      <c r="F37" s="778"/>
      <c r="G37" s="756" t="s">
        <v>847</v>
      </c>
      <c r="H37" s="755" t="s">
        <v>948</v>
      </c>
      <c r="I37" s="755"/>
      <c r="J37" s="755"/>
      <c r="K37" s="755"/>
      <c r="L37" s="777"/>
      <c r="M37" s="738"/>
      <c r="N37" s="776"/>
      <c r="O37" s="775">
        <v>500</v>
      </c>
      <c r="P37" s="774">
        <v>1</v>
      </c>
      <c r="Q37" s="773" t="s">
        <v>846</v>
      </c>
    </row>
    <row r="38" spans="1:23" s="737" customFormat="1" outlineLevel="1">
      <c r="A38" s="735"/>
      <c r="B38" s="747"/>
      <c r="C38" s="767" t="s">
        <v>845</v>
      </c>
      <c r="D38" s="772" t="s">
        <v>970</v>
      </c>
      <c r="E38" s="771"/>
      <c r="F38" s="771"/>
      <c r="G38" s="756" t="s">
        <v>844</v>
      </c>
      <c r="H38" s="770" t="s">
        <v>948</v>
      </c>
      <c r="I38" s="770"/>
      <c r="J38" s="770"/>
      <c r="K38" s="770"/>
      <c r="L38" s="742"/>
      <c r="M38" s="738"/>
      <c r="N38" s="764"/>
      <c r="O38" s="769">
        <f>+O37/7</f>
        <v>71.428571428571431</v>
      </c>
      <c r="P38" s="768">
        <f>+O38*P37</f>
        <v>71.428571428571431</v>
      </c>
      <c r="Q38" s="714"/>
    </row>
    <row r="39" spans="1:23" s="737" customFormat="1" ht="13.5" outlineLevel="1" thickBot="1">
      <c r="A39" s="735"/>
      <c r="B39" s="747"/>
      <c r="C39" s="767" t="s">
        <v>843</v>
      </c>
      <c r="D39" s="757" t="s">
        <v>963</v>
      </c>
      <c r="E39" s="756" t="s">
        <v>842</v>
      </c>
      <c r="F39" s="755" t="s">
        <v>969</v>
      </c>
      <c r="G39" s="766" t="s">
        <v>841</v>
      </c>
      <c r="H39" s="765">
        <v>2020</v>
      </c>
      <c r="I39" s="750"/>
      <c r="J39" s="750"/>
      <c r="K39" s="750"/>
      <c r="L39" s="742"/>
      <c r="M39" s="1"/>
      <c r="N39" s="764"/>
      <c r="O39" s="763">
        <f>+O38/6</f>
        <v>11.904761904761905</v>
      </c>
      <c r="P39" s="762">
        <f>+O39*P37</f>
        <v>11.904761904761905</v>
      </c>
      <c r="Q39" s="761">
        <f>+P39+P38</f>
        <v>83.333333333333343</v>
      </c>
      <c r="S39" s="1"/>
    </row>
    <row r="40" spans="1:23" s="737" customFormat="1" outlineLevel="1">
      <c r="A40" s="735"/>
      <c r="B40" s="747"/>
      <c r="C40" s="758" t="s">
        <v>840</v>
      </c>
      <c r="D40" s="757" t="s">
        <v>950</v>
      </c>
      <c r="E40" s="757"/>
      <c r="F40" s="757"/>
      <c r="G40" s="756" t="s">
        <v>839</v>
      </c>
      <c r="H40" s="759" t="s">
        <v>803</v>
      </c>
      <c r="I40" s="756" t="s">
        <v>838</v>
      </c>
      <c r="J40" s="755" t="s">
        <v>968</v>
      </c>
      <c r="K40" s="759"/>
      <c r="L40" s="742"/>
      <c r="M40" s="1"/>
    </row>
    <row r="41" spans="1:23" s="737" customFormat="1" outlineLevel="1">
      <c r="A41" s="735"/>
      <c r="B41" s="747"/>
      <c r="C41" s="758" t="s">
        <v>837</v>
      </c>
      <c r="D41" s="757" t="s">
        <v>949</v>
      </c>
      <c r="E41" s="757"/>
      <c r="F41" s="757"/>
      <c r="G41" s="756" t="s">
        <v>836</v>
      </c>
      <c r="H41" s="755" t="s">
        <v>948</v>
      </c>
      <c r="I41" s="756" t="s">
        <v>835</v>
      </c>
      <c r="J41" s="755" t="s">
        <v>947</v>
      </c>
      <c r="K41" s="755"/>
      <c r="L41" s="742"/>
      <c r="M41" s="1"/>
      <c r="O41" s="736"/>
    </row>
    <row r="42" spans="1:23" s="737" customFormat="1" ht="17.25" outlineLevel="1" thickBot="1">
      <c r="A42" s="735"/>
      <c r="B42" s="747"/>
      <c r="C42" s="754" t="s">
        <v>834</v>
      </c>
      <c r="D42" s="754" t="s">
        <v>833</v>
      </c>
      <c r="E42" s="754"/>
      <c r="F42" s="754"/>
      <c r="G42" s="753" t="s">
        <v>832</v>
      </c>
      <c r="H42" s="753" t="s">
        <v>831</v>
      </c>
      <c r="I42" s="753" t="s">
        <v>830</v>
      </c>
      <c r="J42" s="753" t="s">
        <v>829</v>
      </c>
      <c r="K42" s="753" t="s">
        <v>828</v>
      </c>
      <c r="L42" s="742"/>
      <c r="M42" s="1"/>
      <c r="O42" s="736"/>
    </row>
    <row r="43" spans="1:23" outlineLevel="1">
      <c r="B43" s="747"/>
      <c r="C43" s="751" t="s">
        <v>946</v>
      </c>
      <c r="D43" s="750" t="s">
        <v>945</v>
      </c>
      <c r="E43" s="750"/>
      <c r="F43" s="750"/>
      <c r="G43" s="749">
        <v>43471</v>
      </c>
      <c r="H43" s="986">
        <v>31</v>
      </c>
      <c r="I43" s="986">
        <v>235</v>
      </c>
      <c r="J43" s="986">
        <v>26.67</v>
      </c>
      <c r="K43" s="986">
        <v>208.33</v>
      </c>
      <c r="L43" s="742"/>
      <c r="N43" s="737"/>
      <c r="O43" s="736"/>
      <c r="P43" s="737"/>
      <c r="Q43" s="737"/>
      <c r="R43" s="737"/>
      <c r="S43" s="737"/>
      <c r="T43" s="737"/>
    </row>
    <row r="44" spans="1:23" s="737" customFormat="1" outlineLevel="1">
      <c r="A44" s="735"/>
      <c r="B44" s="747"/>
      <c r="C44" s="751" t="s">
        <v>944</v>
      </c>
      <c r="D44" s="750" t="s">
        <v>943</v>
      </c>
      <c r="E44" s="750"/>
      <c r="F44" s="750"/>
      <c r="G44" s="749">
        <v>43473</v>
      </c>
      <c r="H44" s="986">
        <v>31</v>
      </c>
      <c r="I44" s="986">
        <v>235</v>
      </c>
      <c r="J44" s="986">
        <v>26.67</v>
      </c>
      <c r="K44" s="986">
        <v>208.33</v>
      </c>
      <c r="L44" s="742"/>
      <c r="M44" s="1"/>
      <c r="O44" s="736"/>
    </row>
    <row r="45" spans="1:23" s="737" customFormat="1" outlineLevel="1">
      <c r="A45" s="735"/>
      <c r="B45" s="747"/>
      <c r="C45" s="751" t="s">
        <v>942</v>
      </c>
      <c r="D45" s="750" t="s">
        <v>941</v>
      </c>
      <c r="E45" s="750"/>
      <c r="F45" s="750"/>
      <c r="G45" s="749">
        <v>42005</v>
      </c>
      <c r="H45" s="986">
        <v>33.799999999999997</v>
      </c>
      <c r="I45" s="986">
        <v>254.6</v>
      </c>
      <c r="J45" s="986">
        <v>33.200000000000003</v>
      </c>
      <c r="K45" s="986">
        <v>221.4</v>
      </c>
      <c r="L45" s="742"/>
      <c r="M45" s="1"/>
      <c r="O45" s="736"/>
    </row>
    <row r="46" spans="1:23" s="737" customFormat="1" outlineLevel="1">
      <c r="A46" s="735"/>
      <c r="B46" s="747"/>
      <c r="C46" s="751" t="s">
        <v>940</v>
      </c>
      <c r="D46" s="750" t="s">
        <v>939</v>
      </c>
      <c r="E46" s="750"/>
      <c r="F46" s="750"/>
      <c r="G46" s="749">
        <v>43111</v>
      </c>
      <c r="H46" s="986">
        <v>31</v>
      </c>
      <c r="I46" s="986">
        <v>235</v>
      </c>
      <c r="J46" s="986">
        <v>27.09</v>
      </c>
      <c r="K46" s="986">
        <v>207.91</v>
      </c>
      <c r="L46" s="742"/>
      <c r="M46" s="1"/>
      <c r="O46" s="736"/>
    </row>
    <row r="47" spans="1:23" s="737" customFormat="1" ht="12" outlineLevel="1">
      <c r="A47" s="735"/>
      <c r="B47" s="747"/>
      <c r="C47" s="997" t="s">
        <v>967</v>
      </c>
      <c r="D47" s="996" t="s">
        <v>966</v>
      </c>
      <c r="E47" s="996"/>
      <c r="F47" s="996"/>
      <c r="G47" s="998" t="s">
        <v>963</v>
      </c>
      <c r="H47" s="999">
        <v>31</v>
      </c>
      <c r="I47" s="999">
        <v>235</v>
      </c>
      <c r="J47" s="999">
        <v>30.55</v>
      </c>
      <c r="K47" s="999">
        <v>204.45</v>
      </c>
      <c r="L47" s="742"/>
      <c r="M47" s="996" t="s">
        <v>971</v>
      </c>
      <c r="O47" s="736"/>
    </row>
    <row r="48" spans="1:23" s="737" customFormat="1" ht="15" outlineLevel="1">
      <c r="A48" s="735"/>
      <c r="B48" s="747"/>
      <c r="C48" s="751" t="s">
        <v>938</v>
      </c>
      <c r="D48" s="750" t="s">
        <v>937</v>
      </c>
      <c r="E48" s="750"/>
      <c r="F48" s="750"/>
      <c r="G48" s="749">
        <v>43111</v>
      </c>
      <c r="H48" s="986">
        <v>31</v>
      </c>
      <c r="I48" s="986">
        <v>195.83</v>
      </c>
      <c r="J48" s="986">
        <v>22.57</v>
      </c>
      <c r="K48" s="986">
        <v>173.26</v>
      </c>
      <c r="L48" s="742"/>
      <c r="M48" s="752"/>
      <c r="O48" s="736"/>
    </row>
    <row r="49" spans="1:21" s="737" customFormat="1" ht="15" outlineLevel="1">
      <c r="A49" s="735"/>
      <c r="B49" s="747"/>
      <c r="C49" s="751" t="s">
        <v>936</v>
      </c>
      <c r="D49" s="750" t="s">
        <v>935</v>
      </c>
      <c r="E49" s="750"/>
      <c r="F49" s="750"/>
      <c r="G49" s="749" t="s">
        <v>934</v>
      </c>
      <c r="H49" s="986">
        <v>31</v>
      </c>
      <c r="I49" s="986">
        <v>195.83</v>
      </c>
      <c r="J49" s="986">
        <v>22.57</v>
      </c>
      <c r="K49" s="986">
        <v>173.26</v>
      </c>
      <c r="L49" s="742"/>
      <c r="M49" s="752"/>
      <c r="O49" s="736"/>
    </row>
    <row r="50" spans="1:21" s="737" customFormat="1" ht="12" outlineLevel="1">
      <c r="A50" s="735"/>
      <c r="B50" s="747"/>
      <c r="C50" s="751" t="s">
        <v>973</v>
      </c>
      <c r="D50" s="750" t="s">
        <v>974</v>
      </c>
      <c r="E50" s="750"/>
      <c r="F50" s="750"/>
      <c r="G50" s="749">
        <v>42744</v>
      </c>
      <c r="H50" s="986">
        <v>38.5</v>
      </c>
      <c r="I50" s="986">
        <v>287.5</v>
      </c>
      <c r="J50" s="986">
        <v>37.49</v>
      </c>
      <c r="K50" s="986">
        <v>250.01</v>
      </c>
      <c r="L50" s="742"/>
      <c r="M50" s="736"/>
      <c r="O50" s="736"/>
    </row>
    <row r="51" spans="1:21" s="737" customFormat="1" ht="12" outlineLevel="1">
      <c r="A51" s="735"/>
      <c r="B51" s="747"/>
      <c r="C51" s="751" t="s">
        <v>933</v>
      </c>
      <c r="D51" s="750" t="s">
        <v>932</v>
      </c>
      <c r="E51" s="750"/>
      <c r="F51" s="750"/>
      <c r="G51" s="749">
        <v>42005</v>
      </c>
      <c r="H51" s="986">
        <v>38.5</v>
      </c>
      <c r="I51" s="986">
        <v>239.58</v>
      </c>
      <c r="J51" s="986">
        <v>31.15</v>
      </c>
      <c r="K51" s="986">
        <v>208.43</v>
      </c>
      <c r="L51" s="742"/>
      <c r="M51" s="996"/>
      <c r="O51" s="736"/>
    </row>
    <row r="52" spans="1:21" s="737" customFormat="1" ht="12" outlineLevel="1">
      <c r="A52" s="735"/>
      <c r="B52" s="747"/>
      <c r="C52" s="997" t="s">
        <v>965</v>
      </c>
      <c r="D52" s="996" t="s">
        <v>964</v>
      </c>
      <c r="E52" s="996"/>
      <c r="F52" s="996"/>
      <c r="G52" s="998" t="s">
        <v>963</v>
      </c>
      <c r="H52" s="999">
        <v>31</v>
      </c>
      <c r="I52" s="999">
        <v>235</v>
      </c>
      <c r="J52" s="999">
        <v>27.56</v>
      </c>
      <c r="K52" s="999">
        <v>207.44</v>
      </c>
      <c r="L52" s="742"/>
      <c r="M52" s="996" t="s">
        <v>971</v>
      </c>
      <c r="O52" s="736"/>
    </row>
    <row r="53" spans="1:21" s="737" customFormat="1" ht="12" outlineLevel="1">
      <c r="A53" s="735"/>
      <c r="B53" s="747"/>
      <c r="C53" s="746"/>
      <c r="D53" s="745"/>
      <c r="E53" s="745"/>
      <c r="F53" s="745"/>
      <c r="G53" s="744"/>
      <c r="H53" s="985">
        <f>SUM(H43:H52)</f>
        <v>327.8</v>
      </c>
      <c r="I53" s="985">
        <f>SUM(I43:I52)</f>
        <v>2348.3399999999997</v>
      </c>
      <c r="J53" s="985">
        <f>SUM(J43:J52)</f>
        <v>285.52</v>
      </c>
      <c r="K53" s="985">
        <f>SUM(K43:K52)</f>
        <v>2062.8200000000002</v>
      </c>
      <c r="L53" s="742"/>
      <c r="M53" s="736"/>
      <c r="O53" s="736"/>
    </row>
    <row r="54" spans="1:21" s="737" customFormat="1" ht="12" outlineLevel="1">
      <c r="A54" s="735"/>
      <c r="B54" s="741"/>
      <c r="C54" s="740"/>
      <c r="D54" s="740"/>
      <c r="E54" s="740"/>
      <c r="F54" s="740"/>
      <c r="G54" s="740"/>
      <c r="H54" s="740"/>
      <c r="I54" s="740"/>
      <c r="J54" s="740"/>
      <c r="K54" s="740"/>
      <c r="L54" s="739"/>
      <c r="M54" s="738"/>
      <c r="O54" s="736"/>
    </row>
    <row r="55" spans="1:21" s="737" customFormat="1" ht="12" outlineLevel="1">
      <c r="A55" s="735"/>
      <c r="B55" s="738"/>
      <c r="C55" s="738"/>
      <c r="D55" s="738"/>
      <c r="E55" s="738"/>
      <c r="F55" s="738"/>
      <c r="G55" s="738"/>
      <c r="H55" s="738"/>
      <c r="I55" s="738"/>
      <c r="J55" s="738"/>
      <c r="K55" s="738"/>
      <c r="L55" s="738"/>
      <c r="M55" s="738"/>
      <c r="O55" s="736"/>
      <c r="U55" s="738"/>
    </row>
    <row r="56" spans="1:21" s="737" customFormat="1" ht="12" outlineLevel="1">
      <c r="A56" s="735"/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O56" s="736"/>
    </row>
    <row r="57" spans="1:21" s="737" customFormat="1" ht="12" outlineLevel="1">
      <c r="A57" s="735"/>
      <c r="B57" s="738"/>
      <c r="C57" s="738"/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O57" s="736"/>
    </row>
    <row r="58" spans="1:21" s="737" customFormat="1" ht="12" outlineLevel="1">
      <c r="A58" s="735"/>
      <c r="B58" s="738"/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O58" s="736"/>
    </row>
    <row r="59" spans="1:21" s="737" customFormat="1" outlineLevel="1">
      <c r="A59" s="735"/>
      <c r="B59" s="25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736"/>
    </row>
    <row r="60" spans="1:21" s="737" customFormat="1" outlineLevel="1">
      <c r="A60" s="735"/>
      <c r="B60" s="25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736"/>
    </row>
    <row r="61" spans="1:21">
      <c r="O61" s="736"/>
      <c r="P61" s="737"/>
      <c r="Q61" s="737"/>
      <c r="R61" s="737"/>
      <c r="S61" s="737"/>
      <c r="T61" s="737"/>
    </row>
    <row r="62" spans="1:21">
      <c r="P62" s="736"/>
    </row>
    <row r="63" spans="1:21">
      <c r="P63" s="736"/>
    </row>
    <row r="64" spans="1:21">
      <c r="P64" s="736"/>
    </row>
    <row r="65" spans="1:16">
      <c r="P65" s="736"/>
    </row>
    <row r="66" spans="1:16">
      <c r="A66" s="1"/>
      <c r="B66" s="1"/>
      <c r="P66" s="736"/>
    </row>
    <row r="67" spans="1:16">
      <c r="A67" s="1"/>
      <c r="B67" s="1"/>
      <c r="P67" s="736"/>
    </row>
  </sheetData>
  <mergeCells count="15">
    <mergeCell ref="D36:F36"/>
    <mergeCell ref="K12:M12"/>
    <mergeCell ref="D25:F25"/>
    <mergeCell ref="K26:M26"/>
    <mergeCell ref="D32:F32"/>
    <mergeCell ref="H33:I33"/>
    <mergeCell ref="D35:E35"/>
    <mergeCell ref="H35:I35"/>
    <mergeCell ref="L35:M35"/>
    <mergeCell ref="G7:H7"/>
    <mergeCell ref="Q1:R1"/>
    <mergeCell ref="H2:I2"/>
    <mergeCell ref="K2:M2"/>
    <mergeCell ref="P2:Q2"/>
    <mergeCell ref="K3:M3"/>
  </mergeCells>
  <conditionalFormatting sqref="G35:H35 L35 E34:J34 M33:N34 J35 E32:G33 C35 E36:G36 I36 F29:F31 M26:N26 I26 G5 F4:F5 S1 L4 I28:I32 F17:F24 I14:I24">
    <cfRule type="cellIs" dxfId="37" priority="11" stopIfTrue="1" operator="equal">
      <formula>0</formula>
    </cfRule>
  </conditionalFormatting>
  <conditionalFormatting sqref="Q34">
    <cfRule type="cellIs" dxfId="36" priority="10" stopIfTrue="1" operator="greaterThanOrEqual">
      <formula>89</formula>
    </cfRule>
  </conditionalFormatting>
  <conditionalFormatting sqref="Q35 R36 R28:R32 R14:R25">
    <cfRule type="cellIs" dxfId="35" priority="9" stopIfTrue="1" operator="greaterThanOrEqual">
      <formula>89</formula>
    </cfRule>
  </conditionalFormatting>
  <conditionalFormatting sqref="M36 M28:M32 M14:M25">
    <cfRule type="cellIs" dxfId="34" priority="8" stopIfTrue="1" operator="equal">
      <formula>0</formula>
    </cfRule>
  </conditionalFormatting>
  <conditionalFormatting sqref="O26 R7 P1">
    <cfRule type="cellIs" dxfId="33" priority="6" stopIfTrue="1" operator="lessThan">
      <formula>0</formula>
    </cfRule>
    <cfRule type="cellIs" dxfId="32" priority="7" stopIfTrue="1" operator="equal">
      <formula>0</formula>
    </cfRule>
  </conditionalFormatting>
  <conditionalFormatting sqref="H32 H36 G17 G28:H31 G23:H23 G18:H18 G14:H15 H16:H17 H19:H22 H24:H25">
    <cfRule type="cellIs" dxfId="31" priority="5" stopIfTrue="1" operator="lessThan">
      <formula>0</formula>
    </cfRule>
  </conditionalFormatting>
  <conditionalFormatting sqref="R26">
    <cfRule type="cellIs" dxfId="30" priority="65" stopIfTrue="1" operator="lessThan">
      <formula>$T$33</formula>
    </cfRule>
  </conditionalFormatting>
  <printOptions horizontalCentered="1" verticalCentered="1"/>
  <pageMargins left="0" right="0" top="0.35433070866141736" bottom="0" header="0.19685039370078741" footer="0"/>
  <pageSetup paperSize="9" scale="84" orientation="landscape" r:id="rId1"/>
  <headerFooter alignWithMargins="0">
    <oddHeader>&amp;C&amp;F &amp;A&amp;R&amp;D &amp;T</oddHeader>
  </headerFooter>
  <ignoredErrors>
    <ignoredError sqref="M18:P23 I18:I23" formula="1"/>
    <ignoredError sqref="C43:C5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TC-Pg_Vac</vt:lpstr>
      <vt:lpstr>Sem-Mnt(10)</vt:lpstr>
      <vt:lpstr>Sem-Mnt(9)</vt:lpstr>
      <vt:lpstr>Sem-Mnt(8)</vt:lpstr>
      <vt:lpstr>Sem-Mnt(7)</vt:lpstr>
      <vt:lpstr>Sem-Mnt(6)</vt:lpstr>
      <vt:lpstr>Sem-Mnt(5)</vt:lpstr>
      <vt:lpstr>Sem-Mnt(4)</vt:lpstr>
      <vt:lpstr>Sem-Mnt(3)</vt:lpstr>
      <vt:lpstr>Sem-Mnt(2)</vt:lpstr>
      <vt:lpstr>Sem-Mnt(1)</vt:lpstr>
      <vt:lpstr>'Sem-Mnt(1)'!Área_de_impresión</vt:lpstr>
      <vt:lpstr>'Sem-Mnt(10)'!Área_de_impresión</vt:lpstr>
      <vt:lpstr>'Sem-Mnt(2)'!Área_de_impresión</vt:lpstr>
      <vt:lpstr>'Sem-Mnt(3)'!Área_de_impresión</vt:lpstr>
      <vt:lpstr>'Sem-Mnt(4)'!Área_de_impresión</vt:lpstr>
      <vt:lpstr>'Sem-Mnt(5)'!Área_de_impresión</vt:lpstr>
      <vt:lpstr>'Sem-Mnt(6)'!Área_de_impresión</vt:lpstr>
      <vt:lpstr>'Sem-Mnt(7)'!Área_de_impresión</vt:lpstr>
      <vt:lpstr>'Sem-Mnt(8)'!Área_de_impresión</vt:lpstr>
      <vt:lpstr>'Sem-Mnt(9)'!Área_de_impresión</vt:lpstr>
      <vt:lpstr>'TC-Pg_Vac'!Área_de_impresión</vt:lpstr>
    </vt:vector>
  </TitlesOfParts>
  <Company>Transcosta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CesarQ</dc:creator>
  <cp:lastModifiedBy>CesarQ</cp:lastModifiedBy>
  <cp:lastPrinted>2020-03-05T16:10:48Z</cp:lastPrinted>
  <dcterms:created xsi:type="dcterms:W3CDTF">2020-01-08T16:49:03Z</dcterms:created>
  <dcterms:modified xsi:type="dcterms:W3CDTF">2020-03-05T19:36:30Z</dcterms:modified>
</cp:coreProperties>
</file>